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Hướng Dẫn" sheetId="1" state="visible" r:id="rId1"/>
    <sheet xmlns:r="http://schemas.openxmlformats.org/officeDocument/2006/relationships" name="⚙️ Assumptions" sheetId="2" state="visible" r:id="rId2"/>
    <sheet xmlns:r="http://schemas.openxmlformats.org/officeDocument/2006/relationships" name="📊 HC Plan" sheetId="3" state="visible" r:id="rId3"/>
    <sheet xmlns:r="http://schemas.openxmlformats.org/officeDocument/2006/relationships" name="💰 Budget" sheetId="4" state="visible" r:id="rId4"/>
    <sheet xmlns:r="http://schemas.openxmlformats.org/officeDocument/2006/relationships" name="📋 HC Request" sheetId="5" state="visible" r:id="rId5"/>
    <sheet xmlns:r="http://schemas.openxmlformats.org/officeDocument/2006/relationships" name="🔄 Pipeline" sheetId="6" state="visible" r:id="rId6"/>
    <sheet xmlns:r="http://schemas.openxmlformats.org/officeDocument/2006/relationships" name="📊 Dashboar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+0;-0;0"/>
    <numFmt numFmtId="165" formatCode="0.0"/>
    <numFmt numFmtId="166" formatCode="0.0%"/>
  </numFmts>
  <fonts count="38">
    <font>
      <name val="Calibri"/>
      <family val="2"/>
      <color theme="1"/>
      <sz val="11"/>
      <scheme val="minor"/>
    </font>
    <font>
      <name val="Arial"/>
      <b val="1"/>
      <color rgb="00FFFFFF"/>
      <sz val="17"/>
    </font>
    <font>
      <name val="Arial"/>
      <color rgb="00FFFFFF"/>
      <sz val="11"/>
    </font>
    <font>
      <name val="Arial"/>
      <b val="1"/>
      <color rgb="00FFFFFF"/>
      <sz val="10"/>
    </font>
    <font>
      <name val="Arial"/>
      <color rgb="001A1A2E"/>
      <sz val="10"/>
    </font>
    <font>
      <name val="Arial"/>
      <b val="1"/>
      <color rgb="00008C3E"/>
      <sz val="10"/>
    </font>
    <font>
      <name val="Arial"/>
      <b val="1"/>
      <color rgb="00FFFFFF"/>
      <sz val="13"/>
    </font>
    <font>
      <name val="Arial"/>
      <i val="1"/>
      <color rgb="00FFB020"/>
      <sz val="10"/>
    </font>
    <font>
      <name val="Arial"/>
      <b val="1"/>
      <color rgb="00FFFFFF"/>
      <sz val="11"/>
    </font>
    <font>
      <name val="Arial"/>
      <b val="1"/>
      <color rgb="00FFFFFF"/>
      <sz val="9"/>
    </font>
    <font>
      <name val="Arial"/>
      <b val="1"/>
      <color rgb="001A1A2E"/>
      <sz val="9"/>
    </font>
    <font>
      <name val="Arial"/>
      <b val="1"/>
      <color rgb="000D47A1"/>
      <sz val="10"/>
    </font>
    <font>
      <name val="Arial"/>
      <i val="1"/>
      <color rgb="008892A0"/>
      <sz val="9"/>
    </font>
    <font>
      <name val="Arial"/>
      <color rgb="001A1A2E"/>
      <sz val="9"/>
    </font>
    <font>
      <name val="Arial"/>
      <b val="1"/>
      <color rgb="001A1A2E"/>
      <sz val="10"/>
    </font>
    <font>
      <name val="Arial"/>
      <b val="1"/>
      <color rgb="00FFFFFF"/>
      <sz val="14"/>
    </font>
    <font>
      <name val="Arial"/>
      <b val="1"/>
      <color rgb="00FFFFFF"/>
      <sz val="8"/>
    </font>
    <font>
      <name val="Arial"/>
      <color rgb="008892A0"/>
      <sz val="8"/>
    </font>
    <font>
      <name val="Arial"/>
      <b val="1"/>
      <color rgb="0000B4D8"/>
      <sz val="8"/>
    </font>
    <font>
      <name val="Arial"/>
      <b val="1"/>
      <color rgb="007C3AED"/>
      <sz val="9"/>
    </font>
    <font>
      <name val="Arial"/>
      <b val="1"/>
      <color rgb="00FFB020"/>
      <sz val="8"/>
    </font>
    <font>
      <name val="Arial"/>
      <b val="1"/>
      <color rgb="007C3AED"/>
      <sz val="8"/>
    </font>
    <font>
      <name val="Arial"/>
      <b val="1"/>
      <color rgb="00FFFFFF"/>
      <sz val="12"/>
    </font>
    <font>
      <name val="Arial"/>
      <b val="1"/>
      <color rgb="007C3AED"/>
      <sz val="10"/>
    </font>
    <font>
      <name val="Arial"/>
      <b val="1"/>
      <color rgb="00008C3E"/>
      <sz val="9"/>
    </font>
    <font>
      <name val="Arial"/>
      <b val="1"/>
      <color rgb="001B2838"/>
      <sz val="10"/>
    </font>
    <font>
      <name val="Arial"/>
      <color rgb="000D47A1"/>
      <sz val="10"/>
    </font>
    <font>
      <name val="Arial"/>
      <b val="1"/>
      <color rgb="001B2838"/>
      <sz val="9"/>
    </font>
    <font>
      <name val="Arial"/>
      <color rgb="000D47A1"/>
      <sz val="9"/>
    </font>
    <font>
      <name val="Arial"/>
      <b val="1"/>
      <color rgb="00FFB020"/>
      <sz val="9"/>
    </font>
    <font>
      <name val="Arial"/>
      <color rgb="001A1A2E"/>
      <sz val="8"/>
    </font>
    <font>
      <name val="Arial"/>
      <b val="1"/>
      <color rgb="00FF4757"/>
      <sz val="9"/>
    </font>
    <font>
      <name val="Arial"/>
      <i val="1"/>
      <color rgb="008892A0"/>
      <sz val="8"/>
    </font>
    <font>
      <name val="Arial"/>
      <b val="1"/>
      <color rgb="0000B4D8"/>
      <sz val="9"/>
    </font>
    <font>
      <name val="Arial"/>
      <b val="1"/>
      <color rgb="00FFFFFF"/>
      <sz val="15"/>
    </font>
    <font>
      <name val="Arial"/>
      <b val="1"/>
      <color rgb="00FFFFFF"/>
      <sz val="20"/>
    </font>
    <font>
      <name val="Arial"/>
      <b val="1"/>
      <color rgb="0000B4D8"/>
      <sz val="10"/>
    </font>
    <font>
      <name val="Arial"/>
      <i val="1"/>
      <color rgb="00008C3E"/>
      <sz val="9"/>
    </font>
  </fonts>
  <fills count="20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00B14F"/>
      </patternFill>
    </fill>
    <fill>
      <patternFill patternType="solid">
        <fgColor rgb="001B2838"/>
      </patternFill>
    </fill>
    <fill>
      <patternFill patternType="solid">
        <fgColor rgb="00F7F9FC"/>
      </patternFill>
    </fill>
    <fill>
      <patternFill patternType="solid">
        <fgColor rgb="00FFFFFF"/>
      </patternFill>
    </fill>
    <fill>
      <patternFill patternType="solid">
        <fgColor rgb="00E8F5EE"/>
      </patternFill>
    </fill>
    <fill>
      <patternFill patternType="solid">
        <fgColor rgb="00FFF8EC"/>
      </patternFill>
    </fill>
    <fill>
      <patternFill patternType="solid">
        <fgColor rgb="00FFF9C4"/>
      </patternFill>
    </fill>
    <fill>
      <patternFill patternType="solid">
        <fgColor rgb="00008C3E"/>
      </patternFill>
    </fill>
    <fill>
      <patternFill patternType="solid">
        <fgColor rgb="0000B4D8"/>
      </patternFill>
    </fill>
    <fill>
      <patternFill patternType="solid">
        <fgColor rgb="007C3AED"/>
      </patternFill>
    </fill>
    <fill>
      <patternFill patternType="solid">
        <fgColor rgb="00E5F8FC"/>
      </patternFill>
    </fill>
    <fill>
      <patternFill patternType="solid">
        <fgColor rgb="00EFF8FF"/>
      </patternFill>
    </fill>
    <fill>
      <patternFill patternType="solid">
        <fgColor rgb="00F3EFFE"/>
      </patternFill>
    </fill>
    <fill>
      <patternFill patternType="solid">
        <fgColor rgb="004F46E5"/>
      </patternFill>
    </fill>
    <fill>
      <patternFill patternType="solid">
        <fgColor rgb="000D9488"/>
      </patternFill>
    </fill>
    <fill>
      <patternFill patternType="solid">
        <fgColor rgb="00FFB020"/>
      </patternFill>
    </fill>
    <fill>
      <patternFill patternType="solid">
        <fgColor rgb="00F0F2F5"/>
      </patternFill>
    </fill>
  </fills>
  <borders count="14">
    <border>
      <left/>
      <right/>
      <top/>
      <bottom/>
      <diagonal/>
    </border>
    <border>
      <left style="thin">
        <color rgb="00008C3E"/>
      </left>
      <right style="thin">
        <color rgb="00008C3E"/>
      </right>
      <top style="thin">
        <color rgb="00008C3E"/>
      </top>
      <bottom style="thin">
        <color rgb="00008C3E"/>
      </bottom>
    </border>
    <border>
      <left/>
      <right/>
      <top style="thin">
        <color rgb="00008C3E"/>
      </top>
      <bottom/>
      <diagonal/>
    </border>
    <border>
      <left/>
      <right style="thin">
        <color rgb="00008C3E"/>
      </right>
      <top style="thin">
        <color rgb="00008C3E"/>
      </top>
      <bottom/>
      <diagonal/>
    </border>
    <border>
      <left/>
      <right/>
      <top style="thin">
        <color rgb="00008C3E"/>
      </top>
      <bottom style="thin">
        <color rgb="00008C3E"/>
      </bottom>
      <diagonal/>
    </border>
    <border>
      <left/>
      <right style="thin">
        <color rgb="00008C3E"/>
      </right>
      <top style="thin">
        <color rgb="00008C3E"/>
      </top>
      <bottom style="thin">
        <color rgb="00008C3E"/>
      </bottom>
      <diagonal/>
    </border>
    <border>
      <left style="thin">
        <color rgb="00D8DDE6"/>
      </left>
      <right style="thin">
        <color rgb="00D8DDE6"/>
      </right>
      <top style="thin">
        <color rgb="00D8DDE6"/>
      </top>
      <bottom style="thin">
        <color rgb="00D8DDE6"/>
      </bottom>
    </border>
    <border>
      <left style="thin">
        <color rgb="007C3AED"/>
      </left>
      <right style="thin">
        <color rgb="007C3AED"/>
      </right>
      <top style="thin">
        <color rgb="007C3AED"/>
      </top>
      <bottom style="thin">
        <color rgb="007C3AED"/>
      </bottom>
    </border>
    <border>
      <left style="thin">
        <color rgb="004F46E5"/>
      </left>
      <right style="thin">
        <color rgb="004F46E5"/>
      </right>
      <top style="thin">
        <color rgb="004F46E5"/>
      </top>
      <bottom style="thin">
        <color rgb="004F46E5"/>
      </bottom>
    </border>
    <border>
      <left style="thin">
        <color rgb="0000B14F"/>
      </left>
      <right style="thin">
        <color rgb="0000B14F"/>
      </right>
      <top style="thin">
        <color rgb="0000B14F"/>
      </top>
      <bottom style="thin">
        <color rgb="0000B14F"/>
      </bottom>
    </border>
    <border>
      <left style="thin">
        <color rgb="000D9488"/>
      </left>
      <right style="thin">
        <color rgb="000D9488"/>
      </right>
      <top style="thin">
        <color rgb="000D9488"/>
      </top>
      <bottom style="thin">
        <color rgb="000D9488"/>
      </bottom>
    </border>
    <border>
      <left style="thin">
        <color rgb="0000B4D8"/>
      </left>
      <right style="thin">
        <color rgb="0000B4D8"/>
      </right>
      <top style="thin">
        <color rgb="0000B4D8"/>
      </top>
      <bottom style="thin">
        <color rgb="0000B4D8"/>
      </bottom>
    </border>
    <border>
      <left style="thin">
        <color rgb="00FFB020"/>
      </left>
      <right style="thin">
        <color rgb="00FFB020"/>
      </right>
      <top style="thin">
        <color rgb="00FFB020"/>
      </top>
      <bottom style="thin">
        <color rgb="00FFB020"/>
      </bottom>
    </border>
    <border>
      <left style="thin">
        <color rgb="000D1B2A"/>
      </left>
      <right style="thin">
        <color rgb="000D1B2A"/>
      </right>
      <top style="thin">
        <color rgb="000D1B2A"/>
      </top>
      <bottom style="thin">
        <color rgb="000D1B2A"/>
      </bottom>
    </border>
  </borders>
  <cellStyleXfs count="1">
    <xf numFmtId="0" fontId="0" fillId="0" borderId="0"/>
  </cellStyleXfs>
  <cellXfs count="15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5" fillId="7" borderId="0" applyAlignment="1" pivotButton="0" quotePrefix="0" xfId="0">
      <alignment horizontal="left" vertical="center"/>
    </xf>
    <xf numFmtId="0" fontId="5" fillId="7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/>
    </xf>
    <xf numFmtId="0" fontId="7" fillId="8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0" fillId="5" borderId="6" applyAlignment="1" pivotButton="0" quotePrefix="0" xfId="0">
      <alignment horizontal="left" vertical="center"/>
    </xf>
    <xf numFmtId="0" fontId="11" fillId="9" borderId="6" applyAlignment="1" pivotButton="0" quotePrefix="0" xfId="0">
      <alignment horizontal="center" vertical="center"/>
    </xf>
    <xf numFmtId="0" fontId="12" fillId="5" borderId="6" applyAlignment="1" pivotButton="0" quotePrefix="0" xfId="0">
      <alignment horizontal="left" vertical="center"/>
    </xf>
    <xf numFmtId="0" fontId="10" fillId="6" borderId="6" applyAlignment="1" pivotButton="0" quotePrefix="0" xfId="0">
      <alignment horizontal="left" vertical="center"/>
    </xf>
    <xf numFmtId="0" fontId="12" fillId="6" borderId="6" applyAlignment="1" pivotButton="0" quotePrefix="0" xfId="0">
      <alignment horizontal="left" vertical="center"/>
    </xf>
    <xf numFmtId="0" fontId="8" fillId="1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center" vertical="center" wrapText="1"/>
    </xf>
    <xf numFmtId="3" fontId="11" fillId="9" borderId="6" applyAlignment="1" pivotButton="0" quotePrefix="0" xfId="0">
      <alignment horizontal="right" vertical="center"/>
    </xf>
    <xf numFmtId="2" fontId="11" fillId="9" borderId="6" applyAlignment="1" pivotButton="0" quotePrefix="0" xfId="0">
      <alignment horizontal="center" vertical="center"/>
    </xf>
    <xf numFmtId="3" fontId="13" fillId="7" borderId="6" applyAlignment="1" pivotButton="0" quotePrefix="0" xfId="0">
      <alignment horizontal="right" vertical="center"/>
    </xf>
    <xf numFmtId="3" fontId="14" fillId="7" borderId="6" applyAlignment="1" pivotButton="0" quotePrefix="0" xfId="0">
      <alignment horizontal="right" vertical="center"/>
    </xf>
    <xf numFmtId="0" fontId="15" fillId="2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11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0" fontId="16" fillId="4" borderId="1" applyAlignment="1" pivotButton="0" quotePrefix="0" xfId="0">
      <alignment horizontal="center" vertical="center" wrapText="1"/>
    </xf>
    <xf numFmtId="0" fontId="16" fillId="3" borderId="1" applyAlignment="1" pivotButton="0" quotePrefix="0" xfId="0">
      <alignment horizontal="center" vertical="center" wrapText="1"/>
    </xf>
    <xf numFmtId="0" fontId="16" fillId="11" borderId="1" applyAlignment="1" pivotButton="0" quotePrefix="0" xfId="0">
      <alignment horizontal="center" vertical="center" wrapText="1"/>
    </xf>
    <xf numFmtId="0" fontId="16" fillId="12" borderId="1" applyAlignment="1" pivotButton="0" quotePrefix="0" xfId="0">
      <alignment horizontal="center" vertical="center" wrapText="1"/>
    </xf>
    <xf numFmtId="0" fontId="3" fillId="12" borderId="0" applyAlignment="1" pivotButton="0" quotePrefix="0" xfId="0">
      <alignment horizontal="left" vertical="center"/>
    </xf>
    <xf numFmtId="0" fontId="17" fillId="6" borderId="6" applyAlignment="1" pivotButton="0" quotePrefix="0" xfId="0">
      <alignment horizontal="center" vertical="center"/>
    </xf>
    <xf numFmtId="0" fontId="18" fillId="13" borderId="6" applyAlignment="1" pivotButton="0" quotePrefix="0" xfId="0">
      <alignment horizontal="center" vertical="center"/>
    </xf>
    <xf numFmtId="1" fontId="11" fillId="14" borderId="6" applyAlignment="1" pivotButton="0" quotePrefix="0" xfId="0">
      <alignment horizontal="center" vertical="center"/>
    </xf>
    <xf numFmtId="164" fontId="13" fillId="13" borderId="6" applyAlignment="1" pivotButton="0" quotePrefix="0" xfId="0">
      <alignment horizontal="center" vertical="center"/>
    </xf>
    <xf numFmtId="3" fontId="19" fillId="15" borderId="7" applyAlignment="1" pivotButton="0" quotePrefix="0" xfId="0">
      <alignment horizontal="right" vertical="center"/>
    </xf>
    <xf numFmtId="0" fontId="17" fillId="5" borderId="6" applyAlignment="1" pivotButton="0" quotePrefix="0" xfId="0">
      <alignment horizontal="center" vertical="center"/>
    </xf>
    <xf numFmtId="0" fontId="20" fillId="8" borderId="6" applyAlignment="1" pivotButton="0" quotePrefix="0" xfId="0">
      <alignment horizontal="center" vertical="center"/>
    </xf>
    <xf numFmtId="0" fontId="9" fillId="12" borderId="7" applyAlignment="1" pivotButton="0" quotePrefix="0" xfId="0">
      <alignment horizontal="left" vertical="center"/>
    </xf>
    <xf numFmtId="1" fontId="3" fillId="12" borderId="7" applyAlignment="1" pivotButton="0" quotePrefix="0" xfId="0">
      <alignment horizontal="center" vertical="center"/>
    </xf>
    <xf numFmtId="164" fontId="9" fillId="12" borderId="7" applyAlignment="1" pivotButton="0" quotePrefix="0" xfId="0">
      <alignment horizontal="center" vertical="center"/>
    </xf>
    <xf numFmtId="3" fontId="3" fillId="12" borderId="7" applyAlignment="1" pivotButton="0" quotePrefix="0" xfId="0">
      <alignment horizontal="right" vertical="center"/>
    </xf>
    <xf numFmtId="0" fontId="3" fillId="16" borderId="0" applyAlignment="1" pivotButton="0" quotePrefix="0" xfId="0">
      <alignment horizontal="left" vertical="center"/>
    </xf>
    <xf numFmtId="0" fontId="9" fillId="16" borderId="8" applyAlignment="1" pivotButton="0" quotePrefix="0" xfId="0">
      <alignment horizontal="left" vertical="center"/>
    </xf>
    <xf numFmtId="1" fontId="3" fillId="16" borderId="8" applyAlignment="1" pivotButton="0" quotePrefix="0" xfId="0">
      <alignment horizontal="center" vertical="center"/>
    </xf>
    <xf numFmtId="164" fontId="9" fillId="16" borderId="8" applyAlignment="1" pivotButton="0" quotePrefix="0" xfId="0">
      <alignment horizontal="center" vertical="center"/>
    </xf>
    <xf numFmtId="3" fontId="3" fillId="16" borderId="8" applyAlignment="1" pivotButton="0" quotePrefix="0" xfId="0">
      <alignment horizontal="right" vertical="center"/>
    </xf>
    <xf numFmtId="0" fontId="3" fillId="3" borderId="0" applyAlignment="1" pivotButton="0" quotePrefix="0" xfId="0">
      <alignment horizontal="left" vertical="center"/>
    </xf>
    <xf numFmtId="0" fontId="9" fillId="3" borderId="9" applyAlignment="1" pivotButton="0" quotePrefix="0" xfId="0">
      <alignment horizontal="left" vertical="center"/>
    </xf>
    <xf numFmtId="1" fontId="3" fillId="3" borderId="9" applyAlignment="1" pivotButton="0" quotePrefix="0" xfId="0">
      <alignment horizontal="center" vertical="center"/>
    </xf>
    <xf numFmtId="164" fontId="9" fillId="3" borderId="9" applyAlignment="1" pivotButton="0" quotePrefix="0" xfId="0">
      <alignment horizontal="center" vertical="center"/>
    </xf>
    <xf numFmtId="3" fontId="3" fillId="3" borderId="9" applyAlignment="1" pivotButton="0" quotePrefix="0" xfId="0">
      <alignment horizontal="right" vertical="center"/>
    </xf>
    <xf numFmtId="0" fontId="3" fillId="17" borderId="0" applyAlignment="1" pivotButton="0" quotePrefix="0" xfId="0">
      <alignment horizontal="left" vertical="center"/>
    </xf>
    <xf numFmtId="0" fontId="9" fillId="17" borderId="10" applyAlignment="1" pivotButton="0" quotePrefix="0" xfId="0">
      <alignment horizontal="left" vertical="center"/>
    </xf>
    <xf numFmtId="1" fontId="3" fillId="17" borderId="10" applyAlignment="1" pivotButton="0" quotePrefix="0" xfId="0">
      <alignment horizontal="center" vertical="center"/>
    </xf>
    <xf numFmtId="164" fontId="9" fillId="17" borderId="10" applyAlignment="1" pivotButton="0" quotePrefix="0" xfId="0">
      <alignment horizontal="center" vertical="center"/>
    </xf>
    <xf numFmtId="3" fontId="3" fillId="17" borderId="10" applyAlignment="1" pivotButton="0" quotePrefix="0" xfId="0">
      <alignment horizontal="right" vertical="center"/>
    </xf>
    <xf numFmtId="0" fontId="3" fillId="11" borderId="0" applyAlignment="1" pivotButton="0" quotePrefix="0" xfId="0">
      <alignment horizontal="left" vertical="center"/>
    </xf>
    <xf numFmtId="0" fontId="9" fillId="11" borderId="11" applyAlignment="1" pivotButton="0" quotePrefix="0" xfId="0">
      <alignment horizontal="left" vertical="center"/>
    </xf>
    <xf numFmtId="1" fontId="3" fillId="11" borderId="11" applyAlignment="1" pivotButton="0" quotePrefix="0" xfId="0">
      <alignment horizontal="center" vertical="center"/>
    </xf>
    <xf numFmtId="164" fontId="9" fillId="11" borderId="11" applyAlignment="1" pivotButton="0" quotePrefix="0" xfId="0">
      <alignment horizontal="center" vertical="center"/>
    </xf>
    <xf numFmtId="3" fontId="3" fillId="11" borderId="11" applyAlignment="1" pivotButton="0" quotePrefix="0" xfId="0">
      <alignment horizontal="right" vertical="center"/>
    </xf>
    <xf numFmtId="0" fontId="3" fillId="18" borderId="0" applyAlignment="1" pivotButton="0" quotePrefix="0" xfId="0">
      <alignment horizontal="left" vertical="center"/>
    </xf>
    <xf numFmtId="0" fontId="9" fillId="18" borderId="12" applyAlignment="1" pivotButton="0" quotePrefix="0" xfId="0">
      <alignment horizontal="left" vertical="center"/>
    </xf>
    <xf numFmtId="1" fontId="3" fillId="18" borderId="12" applyAlignment="1" pivotButton="0" quotePrefix="0" xfId="0">
      <alignment horizontal="center" vertical="center"/>
    </xf>
    <xf numFmtId="164" fontId="9" fillId="18" borderId="12" applyAlignment="1" pivotButton="0" quotePrefix="0" xfId="0">
      <alignment horizontal="center" vertical="center"/>
    </xf>
    <xf numFmtId="3" fontId="3" fillId="18" borderId="12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21" fillId="15" borderId="6" applyAlignment="1" pivotButton="0" quotePrefix="0" xfId="0">
      <alignment horizontal="center" vertical="center"/>
    </xf>
    <xf numFmtId="0" fontId="9" fillId="2" borderId="13" applyAlignment="1" pivotButton="0" quotePrefix="0" xfId="0">
      <alignment horizontal="left" vertical="center"/>
    </xf>
    <xf numFmtId="1" fontId="3" fillId="2" borderId="13" applyAlignment="1" pivotButton="0" quotePrefix="0" xfId="0">
      <alignment horizontal="center" vertical="center"/>
    </xf>
    <xf numFmtId="164" fontId="9" fillId="2" borderId="13" applyAlignment="1" pivotButton="0" quotePrefix="0" xfId="0">
      <alignment horizontal="center" vertical="center"/>
    </xf>
    <xf numFmtId="3" fontId="3" fillId="2" borderId="13" applyAlignment="1" pivotButton="0" quotePrefix="0" xfId="0">
      <alignment horizontal="right" vertical="center"/>
    </xf>
    <xf numFmtId="0" fontId="8" fillId="2" borderId="9" applyAlignment="1" pivotButton="0" quotePrefix="0" xfId="0">
      <alignment horizontal="left" vertical="center"/>
    </xf>
    <xf numFmtId="1" fontId="22" fillId="2" borderId="9" applyAlignment="1" pivotButton="0" quotePrefix="0" xfId="0">
      <alignment horizontal="center" vertical="center"/>
    </xf>
    <xf numFmtId="164" fontId="3" fillId="2" borderId="9" applyAlignment="1" pivotButton="0" quotePrefix="0" xfId="0">
      <alignment horizontal="center" vertical="center"/>
    </xf>
    <xf numFmtId="3" fontId="22" fillId="2" borderId="9" applyAlignment="1" pivotButton="0" quotePrefix="0" xfId="0">
      <alignment horizontal="right" vertical="center"/>
    </xf>
    <xf numFmtId="0" fontId="9" fillId="12" borderId="1" applyAlignment="1" pivotButton="0" quotePrefix="0" xfId="0">
      <alignment horizontal="center" vertical="center" wrapText="1"/>
    </xf>
    <xf numFmtId="1" fontId="13" fillId="6" borderId="6" applyAlignment="1" pivotButton="0" quotePrefix="0" xfId="0">
      <alignment horizontal="center" vertical="center"/>
    </xf>
    <xf numFmtId="165" fontId="13" fillId="6" borderId="6" applyAlignment="1" pivotButton="0" quotePrefix="0" xfId="0">
      <alignment horizontal="center" vertical="center"/>
    </xf>
    <xf numFmtId="3" fontId="23" fillId="15" borderId="7" applyAlignment="1" pivotButton="0" quotePrefix="0" xfId="0">
      <alignment horizontal="right" vertical="center"/>
    </xf>
    <xf numFmtId="1" fontId="13" fillId="5" borderId="6" applyAlignment="1" pivotButton="0" quotePrefix="0" xfId="0">
      <alignment horizontal="center" vertical="center"/>
    </xf>
    <xf numFmtId="165" fontId="13" fillId="5" borderId="6" applyAlignment="1" pivotButton="0" quotePrefix="0" xfId="0">
      <alignment horizontal="center" vertical="center"/>
    </xf>
    <xf numFmtId="1" fontId="8" fillId="2" borderId="9" applyAlignment="1" pivotButton="0" quotePrefix="0" xfId="0">
      <alignment horizontal="center" vertical="center"/>
    </xf>
    <xf numFmtId="165" fontId="8" fillId="2" borderId="9" applyAlignment="1" pivotButton="0" quotePrefix="0" xfId="0">
      <alignment horizontal="center" vertical="center"/>
    </xf>
    <xf numFmtId="3" fontId="8" fillId="2" borderId="9" applyAlignment="1" pivotButton="0" quotePrefix="0" xfId="0">
      <alignment horizontal="right" vertical="center"/>
    </xf>
    <xf numFmtId="3" fontId="13" fillId="6" borderId="6" applyAlignment="1" pivotButton="0" quotePrefix="0" xfId="0">
      <alignment horizontal="right" vertical="center"/>
    </xf>
    <xf numFmtId="3" fontId="24" fillId="7" borderId="9" applyAlignment="1" pivotButton="0" quotePrefix="0" xfId="0">
      <alignment horizontal="right" vertical="center"/>
    </xf>
    <xf numFmtId="166" fontId="13" fillId="6" borderId="6" applyAlignment="1" pivotButton="0" quotePrefix="0" xfId="0">
      <alignment horizontal="center" vertical="center"/>
    </xf>
    <xf numFmtId="3" fontId="13" fillId="5" borderId="6" applyAlignment="1" pivotButton="0" quotePrefix="0" xfId="0">
      <alignment horizontal="right" vertical="center"/>
    </xf>
    <xf numFmtId="166" fontId="13" fillId="5" borderId="6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/>
    </xf>
    <xf numFmtId="3" fontId="3" fillId="3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0" fontId="6" fillId="18" borderId="0" applyAlignment="1" pivotButton="0" quotePrefix="0" xfId="0">
      <alignment horizontal="center" vertical="center"/>
    </xf>
    <xf numFmtId="0" fontId="25" fillId="19" borderId="6" applyAlignment="1" pivotButton="0" quotePrefix="0" xfId="0">
      <alignment horizontal="left" vertical="center"/>
    </xf>
    <xf numFmtId="0" fontId="26" fillId="9" borderId="6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0" fontId="27" fillId="19" borderId="6" applyAlignment="1" pivotButton="0" quotePrefix="0" xfId="0">
      <alignment horizontal="left" vertical="center" wrapText="1"/>
    </xf>
    <xf numFmtId="0" fontId="28" fillId="9" borderId="6" applyAlignment="1" pivotButton="0" quotePrefix="0" xfId="0">
      <alignment horizontal="left" vertical="center" wrapText="1"/>
    </xf>
    <xf numFmtId="0" fontId="24" fillId="7" borderId="1" applyAlignment="1" pivotButton="0" quotePrefix="0" xfId="0">
      <alignment horizontal="center" vertical="center" wrapText="1"/>
    </xf>
    <xf numFmtId="0" fontId="19" fillId="15" borderId="7" applyAlignment="1" pivotButton="0" quotePrefix="0" xfId="0">
      <alignment horizontal="center" vertical="center" wrapText="1"/>
    </xf>
    <xf numFmtId="0" fontId="29" fillId="8" borderId="12" applyAlignment="1" pivotButton="0" quotePrefix="0" xfId="0">
      <alignment horizontal="center" vertical="center" wrapText="1"/>
    </xf>
    <xf numFmtId="0" fontId="9" fillId="10" borderId="0" applyAlignment="1" pivotButton="0" quotePrefix="0" xfId="0">
      <alignment horizontal="center" vertical="center"/>
    </xf>
    <xf numFmtId="0" fontId="16" fillId="18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center" vertical="center" wrapText="1"/>
    </xf>
    <xf numFmtId="0" fontId="14" fillId="7" borderId="6" applyAlignment="1" pivotButton="0" quotePrefix="0" xfId="0">
      <alignment horizontal="center" vertical="center"/>
    </xf>
    <xf numFmtId="0" fontId="14" fillId="8" borderId="6" applyAlignment="1" pivotButton="0" quotePrefix="0" xfId="0">
      <alignment horizontal="center" vertical="center"/>
    </xf>
    <xf numFmtId="0" fontId="14" fillId="5" borderId="6" applyAlignment="1" pivotButton="0" quotePrefix="0" xfId="0">
      <alignment horizontal="center" vertical="center"/>
    </xf>
    <xf numFmtId="0" fontId="30" fillId="6" borderId="6" applyAlignment="1" pivotButton="0" quotePrefix="0" xfId="0">
      <alignment horizontal="center" vertical="center"/>
    </xf>
    <xf numFmtId="0" fontId="20" fillId="6" borderId="6" applyAlignment="1" pivotButton="0" quotePrefix="0" xfId="0">
      <alignment horizontal="center" vertical="center"/>
    </xf>
    <xf numFmtId="1" fontId="31" fillId="6" borderId="6" applyAlignment="1" pivotButton="0" quotePrefix="0" xfId="0">
      <alignment horizontal="center" vertical="center"/>
    </xf>
    <xf numFmtId="0" fontId="29" fillId="8" borderId="6" applyAlignment="1" pivotButton="0" quotePrefix="0" xfId="0">
      <alignment horizontal="center" vertical="center"/>
    </xf>
    <xf numFmtId="0" fontId="32" fillId="6" borderId="6" applyAlignment="1" pivotButton="0" quotePrefix="0" xfId="0">
      <alignment horizontal="left" vertical="center" wrapText="1"/>
    </xf>
    <xf numFmtId="0" fontId="30" fillId="5" borderId="6" applyAlignment="1" pivotButton="0" quotePrefix="0" xfId="0">
      <alignment horizontal="center" vertical="center"/>
    </xf>
    <xf numFmtId="0" fontId="20" fillId="5" borderId="6" applyAlignment="1" pivotButton="0" quotePrefix="0" xfId="0">
      <alignment horizontal="center" vertical="center"/>
    </xf>
    <xf numFmtId="1" fontId="31" fillId="5" borderId="6" applyAlignment="1" pivotButton="0" quotePrefix="0" xfId="0">
      <alignment horizontal="center" vertical="center"/>
    </xf>
    <xf numFmtId="0" fontId="32" fillId="5" borderId="6" applyAlignment="1" pivotButton="0" quotePrefix="0" xfId="0">
      <alignment horizontal="left" vertical="center" wrapText="1"/>
    </xf>
    <xf numFmtId="0" fontId="24" fillId="7" borderId="6" applyAlignment="1" pivotButton="0" quotePrefix="0" xfId="0">
      <alignment horizontal="center" vertical="center"/>
    </xf>
    <xf numFmtId="0" fontId="33" fillId="13" borderId="6" applyAlignment="1" pivotButton="0" quotePrefix="0" xfId="0">
      <alignment horizontal="center" vertical="center"/>
    </xf>
    <xf numFmtId="0" fontId="8" fillId="2" borderId="9" applyAlignment="1" pivotButton="0" quotePrefix="0" xfId="0">
      <alignment horizontal="center" vertical="center"/>
    </xf>
    <xf numFmtId="0" fontId="10" fillId="19" borderId="0" applyAlignment="1" pivotButton="0" quotePrefix="0" xfId="0">
      <alignment horizontal="left" vertical="center"/>
    </xf>
    <xf numFmtId="166" fontId="5" fillId="7" borderId="0" applyAlignment="1" pivotButton="0" quotePrefix="0" xfId="0">
      <alignment horizontal="center" vertical="center"/>
    </xf>
    <xf numFmtId="0" fontId="34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3" fillId="12" borderId="0" applyAlignment="1" pivotButton="0" quotePrefix="0" xfId="0">
      <alignment horizontal="center" vertical="center" wrapText="1"/>
    </xf>
    <xf numFmtId="0" fontId="3" fillId="11" borderId="0" applyAlignment="1" pivotButton="0" quotePrefix="0" xfId="0">
      <alignment horizontal="center" vertical="center" wrapText="1"/>
    </xf>
    <xf numFmtId="1" fontId="35" fillId="2" borderId="0" applyAlignment="1" pivotButton="0" quotePrefix="0" xfId="0">
      <alignment horizontal="center" vertical="center"/>
    </xf>
    <xf numFmtId="1" fontId="35" fillId="3" borderId="0" applyAlignment="1" pivotButton="0" quotePrefix="0" xfId="0">
      <alignment horizontal="center" vertical="center"/>
    </xf>
    <xf numFmtId="3" fontId="35" fillId="12" borderId="0" applyAlignment="1" pivotButton="0" quotePrefix="0" xfId="0">
      <alignment horizontal="center" vertical="center"/>
    </xf>
    <xf numFmtId="1" fontId="35" fillId="11" borderId="0" applyAlignment="1" pivotButton="0" quotePrefix="0" xfId="0">
      <alignment horizontal="center" vertical="center"/>
    </xf>
    <xf numFmtId="0" fontId="0" fillId="2" borderId="0" pivotButton="0" quotePrefix="0" xfId="0"/>
    <xf numFmtId="0" fontId="0" fillId="3" borderId="0" pivotButton="0" quotePrefix="0" xfId="0"/>
    <xf numFmtId="0" fontId="0" fillId="12" borderId="0" pivotButton="0" quotePrefix="0" xfId="0"/>
    <xf numFmtId="0" fontId="0" fillId="11" borderId="0" pivotButton="0" quotePrefix="0" xfId="0"/>
    <xf numFmtId="0" fontId="9" fillId="11" borderId="1" applyAlignment="1" pivotButton="0" quotePrefix="0" xfId="0">
      <alignment horizontal="center" vertical="center" wrapText="1"/>
    </xf>
    <xf numFmtId="164" fontId="36" fillId="13" borderId="11" applyAlignment="1" pivotButton="0" quotePrefix="0" xfId="0">
      <alignment horizontal="center" vertical="center"/>
    </xf>
    <xf numFmtId="0" fontId="8" fillId="3" borderId="6" applyAlignment="1" pivotButton="0" quotePrefix="0" xfId="0">
      <alignment horizontal="left" vertical="center"/>
    </xf>
    <xf numFmtId="1" fontId="8" fillId="3" borderId="1" applyAlignment="1" pivotButton="0" quotePrefix="0" xfId="0">
      <alignment horizontal="center" vertical="center"/>
    </xf>
    <xf numFmtId="164" fontId="8" fillId="3" borderId="1" applyAlignment="1" pivotButton="0" quotePrefix="0" xfId="0">
      <alignment horizontal="center" vertical="center"/>
    </xf>
    <xf numFmtId="3" fontId="8" fillId="3" borderId="1" applyAlignment="1" pivotButton="0" quotePrefix="0" xfId="0">
      <alignment horizontal="right" vertical="center"/>
    </xf>
    <xf numFmtId="0" fontId="37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D1B2A"/>
    <outlinePr summaryBelow="1" summaryRight="1"/>
    <pageSetUpPr fitToPage="1"/>
  </sheetPr>
  <dimension ref="B2:F3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2" customWidth="1" min="3" max="3"/>
    <col width="22" customWidth="1" min="4" max="4"/>
    <col width="18" customWidth="1" min="5" max="5"/>
    <col width="18" customWidth="1" min="6" max="6"/>
  </cols>
  <sheetData>
    <row r="1" ht="6" customHeight="1"/>
    <row r="2" ht="15" customHeight="1">
      <c r="B2" s="1" t="inlineStr">
        <is>
          <t>🧑‍💼  HEADCOUNT PLANNING SPREADSHEET
Quarterly HC Model · Budget Calculator · Hiring Workflow
Tanca HRM · AI-Assisted · 2026</t>
        </is>
      </c>
    </row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6" customHeight="1"/>
    <row r="11" ht="20" customHeight="1">
      <c r="B11" s="2" t="inlineStr">
        <is>
          <t>🤖  AI-Assisted  ·  HC request workflow + budget calculator + hiring pipeline tracker — Tanca HRM 2026</t>
        </is>
      </c>
    </row>
    <row r="12" ht="20" customHeight="1"/>
    <row r="13" ht="10" customHeight="1"/>
    <row r="14" ht="20" customHeight="1">
      <c r="B14" s="3" t="inlineStr">
        <is>
          <t>📂 CÁC SHEET</t>
        </is>
      </c>
      <c r="C14" s="4" t="inlineStr"/>
    </row>
    <row r="15" ht="20" customHeight="1">
      <c r="B15" s="5" t="inlineStr">
        <is>
          <t xml:space="preserve">  Sheet 1</t>
        </is>
      </c>
      <c r="C15" s="6" t="inlineStr">
        <is>
          <t>📋 Hướng Dẫn — Bạn đang ở đây</t>
        </is>
      </c>
    </row>
    <row r="16" ht="20" customHeight="1">
      <c r="B16" s="5" t="inlineStr">
        <is>
          <t xml:space="preserve">  Sheet 2</t>
        </is>
      </c>
      <c r="C16" s="6" t="inlineStr">
        <is>
          <t>⚙️ Assumptions — Thông số lương, chi phí, tăng trưởng</t>
        </is>
      </c>
    </row>
    <row r="17" ht="20" customHeight="1">
      <c r="B17" s="5" t="inlineStr">
        <is>
          <t xml:space="preserve">  Sheet 3</t>
        </is>
      </c>
      <c r="C17" s="6" t="inlineStr">
        <is>
          <t>📊 HC Plan — Kế hoạch headcount 4 quý theo phòng ban + vai trò</t>
        </is>
      </c>
    </row>
    <row r="18" ht="20" customHeight="1">
      <c r="B18" s="5" t="inlineStr">
        <is>
          <t xml:space="preserve">  Sheet 4</t>
        </is>
      </c>
      <c r="C18" s="6" t="inlineStr">
        <is>
          <t>💰 Budget — Chi phí nhân sự (salary + benefits) theo quý</t>
        </is>
      </c>
    </row>
    <row r="19" ht="20" customHeight="1">
      <c r="B19" s="5" t="inlineStr">
        <is>
          <t xml:space="preserve">  Sheet 5</t>
        </is>
      </c>
      <c r="C19" s="6" t="inlineStr">
        <is>
          <t>📋 HC Request — Quy trình yêu cầu tuyển dụng (Hiring Request Form)</t>
        </is>
      </c>
    </row>
    <row r="20" ht="20" customHeight="1">
      <c r="B20" s="5" t="inlineStr">
        <is>
          <t xml:space="preserve">  Sheet 6</t>
        </is>
      </c>
      <c r="C20" s="6" t="inlineStr">
        <is>
          <t>🔄 Pipeline — Tracker trạng thái tuyển dụng từng vị trí mở</t>
        </is>
      </c>
    </row>
    <row r="21" ht="20" customHeight="1">
      <c r="B21" s="5" t="inlineStr">
        <is>
          <t xml:space="preserve">  Sheet 7</t>
        </is>
      </c>
      <c r="C21" s="6" t="inlineStr">
        <is>
          <t>📊 Dashboard — Tổng hợp KPIs headcount, budget variance, hiring velocity</t>
        </is>
      </c>
    </row>
    <row r="22" ht="20" customHeight="1">
      <c r="B22" s="7" t="inlineStr"/>
      <c r="C22" s="8" t="inlineStr"/>
    </row>
    <row r="23" ht="20" customHeight="1">
      <c r="B23" s="3" t="inlineStr">
        <is>
          <t>🔵 QUY ƯỚC</t>
        </is>
      </c>
      <c r="C23" s="4" t="inlineStr"/>
    </row>
    <row r="24" ht="20" customHeight="1">
      <c r="B24" s="5" t="inlineStr">
        <is>
          <t xml:space="preserve">  Chữ xanh dương</t>
        </is>
      </c>
      <c r="C24" s="6" t="inlineStr">
        <is>
          <t>Ô nhập liệu — người dùng tự điền</t>
        </is>
      </c>
    </row>
    <row r="25" ht="20" customHeight="1">
      <c r="B25" s="5" t="inlineStr">
        <is>
          <t xml:space="preserve">  Chữ đen</t>
        </is>
      </c>
      <c r="C25" s="6" t="inlineStr">
        <is>
          <t>Công thức tự tính — KHÔNG chỉnh</t>
        </is>
      </c>
    </row>
    <row r="26" ht="20" customHeight="1">
      <c r="B26" s="5" t="inlineStr">
        <is>
          <t xml:space="preserve">  Nền vàng</t>
        </is>
      </c>
      <c r="C26" s="6" t="inlineStr">
        <is>
          <t>Ô cần cập nhật / chú ý</t>
        </is>
      </c>
    </row>
    <row r="27" ht="20" customHeight="1">
      <c r="B27" s="5" t="inlineStr">
        <is>
          <t xml:space="preserve">  Nền xanh lá</t>
        </is>
      </c>
      <c r="C27" s="6" t="inlineStr">
        <is>
          <t>Kết quả tổng hợp</t>
        </is>
      </c>
    </row>
    <row r="28" ht="20" customHeight="1">
      <c r="B28" s="7" t="inlineStr"/>
      <c r="C28" s="8" t="inlineStr"/>
    </row>
    <row r="29" ht="20" customHeight="1">
      <c r="B29" s="3" t="inlineStr">
        <is>
          <t>📐 CÔNG THỨC CHI PHÍ</t>
        </is>
      </c>
      <c r="C29" s="4" t="inlineStr"/>
    </row>
    <row r="30" ht="20" customHeight="1">
      <c r="B30" s="5" t="inlineStr">
        <is>
          <t xml:space="preserve">  Total HC Cost</t>
        </is>
      </c>
      <c r="C30" s="6">
        <f> Headcount × Lương TB × 12 × 1.22 (benefit multiplier)</f>
        <v/>
      </c>
    </row>
    <row r="31" ht="20" customHeight="1">
      <c r="B31" s="5" t="inlineStr">
        <is>
          <t xml:space="preserve">  Benefit 22%</t>
        </is>
      </c>
      <c r="C31" s="6" t="inlineStr">
        <is>
          <t>BHXH 17.5% + BHYT 3% + BHTN 1% (phần công ty đóng)</t>
        </is>
      </c>
    </row>
    <row r="32" ht="20" customHeight="1">
      <c r="B32" s="5" t="inlineStr">
        <is>
          <t xml:space="preserve">  Net New Hire Cost</t>
        </is>
      </c>
      <c r="C32" s="6">
        <f> (HC cuối quý − HC đầu quý) × Lương TB × tháng còn lại × 1.22</f>
        <v/>
      </c>
    </row>
    <row r="33" ht="20" customHeight="1">
      <c r="B33" s="7" t="inlineStr"/>
      <c r="C33" s="8" t="inlineStr"/>
    </row>
    <row r="34" ht="20" customHeight="1">
      <c r="B34" s="9" t="inlineStr">
        <is>
          <t>🚀 TANCA</t>
        </is>
      </c>
      <c r="C34" s="10" t="inlineStr">
        <is>
          <t>Tự động hóa HC planning &amp; tuyển dụng — tanca.io/headcount</t>
        </is>
      </c>
    </row>
  </sheetData>
  <mergeCells count="23">
    <mergeCell ref="C17:F17"/>
    <mergeCell ref="C23:F23"/>
    <mergeCell ref="B2:F9"/>
    <mergeCell ref="C32:F32"/>
    <mergeCell ref="C19:F19"/>
    <mergeCell ref="C28:F28"/>
    <mergeCell ref="C18:F18"/>
    <mergeCell ref="C34:F34"/>
    <mergeCell ref="C30:F30"/>
    <mergeCell ref="C15:F15"/>
    <mergeCell ref="C33:F33"/>
    <mergeCell ref="C24:F24"/>
    <mergeCell ref="C14:F14"/>
    <mergeCell ref="C20:F20"/>
    <mergeCell ref="C26:F26"/>
    <mergeCell ref="C29:F29"/>
    <mergeCell ref="C16:F16"/>
    <mergeCell ref="C25:F25"/>
    <mergeCell ref="C22:F22"/>
    <mergeCell ref="C31:F31"/>
    <mergeCell ref="B11:F12"/>
    <mergeCell ref="C21:F21"/>
    <mergeCell ref="C27:F27"/>
  </mergeCells>
  <pageMargins left="0.4" right="0.4" top="0.5" bottom="0.5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FFB020"/>
    <outlinePr summaryBelow="1" summaryRight="1"/>
    <pageSetUpPr fitToPage="1"/>
  </sheetPr>
  <dimension ref="B1:G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</cols>
  <sheetData>
    <row r="1" ht="36" customHeight="1">
      <c r="B1" s="11" t="inlineStr">
        <is>
          <t>⚙️  ASSUMPTIONS &amp; THÔNG SỐ ĐẦU VÀO — HEADCOUNT MODEL 2026</t>
        </is>
      </c>
    </row>
    <row r="2" ht="6" customHeight="1"/>
    <row r="3" ht="22" customHeight="1">
      <c r="B3" s="12" t="inlineStr">
        <is>
          <t>📝  Điền vào các ô màu vàng. Toàn bộ các sheet khác sẽ tự tính theo thông số này.</t>
        </is>
      </c>
    </row>
    <row r="4" ht="8" customHeight="1"/>
    <row r="5" ht="24" customHeight="1">
      <c r="B5" s="13" t="inlineStr">
        <is>
          <t>🏢  THÔNG SỐ CÔNG TY</t>
        </is>
      </c>
    </row>
    <row r="6" ht="44" customHeight="1">
      <c r="B6" s="14" t="inlineStr">
        <is>
          <t>Thông Số</t>
        </is>
      </c>
      <c r="C6" s="15" t="inlineStr">
        <is>
          <t>Giá Trị (Điền/Công Thức)</t>
        </is>
      </c>
      <c r="D6" s="15" t="inlineStr">
        <is>
          <t>Ghi Chú</t>
        </is>
      </c>
      <c r="E6" s="16" t="n"/>
      <c r="F6" s="16" t="n"/>
      <c r="G6" s="17" t="n"/>
    </row>
    <row r="7" ht="22" customHeight="1">
      <c r="B7" s="18" t="inlineStr">
        <is>
          <t>Năm kế hoạch</t>
        </is>
      </c>
      <c r="C7" s="19" t="inlineStr">
        <is>
          <t>2026</t>
        </is>
      </c>
      <c r="D7" s="20" t="n"/>
    </row>
    <row r="8" ht="22" customHeight="1">
      <c r="B8" s="21" t="inlineStr">
        <is>
          <t>ARR mục tiêu cuối năm (VND)</t>
        </is>
      </c>
      <c r="C8" s="19" t="inlineStr">
        <is>
          <t>36,000,000,000</t>
        </is>
      </c>
      <c r="D8" s="22" t="n"/>
    </row>
    <row r="9" ht="22" customHeight="1">
      <c r="B9" s="18" t="inlineStr">
        <is>
          <t>Tốc độ tăng trưởng doanh thu YoY</t>
        </is>
      </c>
      <c r="C9" s="19" t="inlineStr">
        <is>
          <t>%40</t>
        </is>
      </c>
      <c r="D9" s="20" t="n"/>
    </row>
    <row r="10" ht="22" customHeight="1">
      <c r="B10" s="21" t="inlineStr">
        <is>
          <t>Tỷ lệ doanh thu/nhân viên mục tiêu (VND/năm)</t>
        </is>
      </c>
      <c r="C10" s="19" t="inlineStr">
        <is>
          <t>800,000,000</t>
        </is>
      </c>
      <c r="D10" s="22" t="n"/>
    </row>
    <row r="11" ht="22" customHeight="1">
      <c r="B11" s="18" t="inlineStr">
        <is>
          <t>Ngày làm việc chuẩn/tháng</t>
        </is>
      </c>
      <c r="C11" s="19" t="inlineStr">
        <is>
          <t>26</t>
        </is>
      </c>
      <c r="D11" s="20" t="n"/>
    </row>
    <row r="12" ht="22" customHeight="1">
      <c r="B12" s="21" t="inlineStr">
        <is>
          <t>Giờ làm việc/ngày</t>
        </is>
      </c>
      <c r="C12" s="19" t="inlineStr">
        <is>
          <t>8</t>
        </is>
      </c>
      <c r="D12" s="22" t="n"/>
    </row>
    <row r="14" ht="24" customHeight="1">
      <c r="B14" s="23" t="inlineStr">
        <is>
          <t>💰  LƯƠNG TRUNG BÌNH &amp; CHI PHÍ THEO PHÒNG BAN</t>
        </is>
      </c>
    </row>
    <row r="15" ht="44" customHeight="1">
      <c r="B15" s="14" t="inlineStr">
        <is>
          <t>Phòng Ban</t>
        </is>
      </c>
      <c r="C15" s="24" t="inlineStr">
        <is>
          <t>Lương TB/tháng (VND)</t>
        </is>
      </c>
      <c r="D15" s="24" t="inlineStr">
        <is>
          <t>Benefit Multiplier</t>
        </is>
      </c>
      <c r="E15" s="25" t="inlineStr">
        <is>
          <t>Chi Phí TB/người/tháng</t>
        </is>
      </c>
      <c r="F15" s="25" t="inlineStr">
        <is>
          <t>Chi Phí TB/người/năm</t>
        </is>
      </c>
      <c r="G15" s="15" t="inlineStr">
        <is>
          <t>Ghi Chú</t>
        </is>
      </c>
    </row>
    <row r="16" ht="22" customHeight="1">
      <c r="B16" s="21" t="inlineStr">
        <is>
          <t>Engineering</t>
        </is>
      </c>
      <c r="C16" s="26" t="n">
        <v>28000000</v>
      </c>
      <c r="D16" s="27" t="n">
        <v>1.22</v>
      </c>
      <c r="E16" s="28">
        <f>C16*D16</f>
        <v/>
      </c>
      <c r="F16" s="29">
        <f>E16*12</f>
        <v/>
      </c>
      <c r="G16" s="22" t="n"/>
    </row>
    <row r="17" ht="22" customHeight="1">
      <c r="B17" s="18" t="inlineStr">
        <is>
          <t>Product &amp; Design</t>
        </is>
      </c>
      <c r="C17" s="26" t="n">
        <v>27000000</v>
      </c>
      <c r="D17" s="27" t="n">
        <v>1.22</v>
      </c>
      <c r="E17" s="28">
        <f>C17*D17</f>
        <v/>
      </c>
      <c r="F17" s="29">
        <f>E17*12</f>
        <v/>
      </c>
      <c r="G17" s="20" t="n"/>
    </row>
    <row r="18" ht="22" customHeight="1">
      <c r="B18" s="21" t="inlineStr">
        <is>
          <t>Sales &amp; BD</t>
        </is>
      </c>
      <c r="C18" s="26" t="n">
        <v>18000000</v>
      </c>
      <c r="D18" s="27" t="n">
        <v>1.22</v>
      </c>
      <c r="E18" s="28">
        <f>C18*D18</f>
        <v/>
      </c>
      <c r="F18" s="29">
        <f>E18*12</f>
        <v/>
      </c>
      <c r="G18" s="22" t="n"/>
    </row>
    <row r="19" ht="22" customHeight="1">
      <c r="B19" s="18" t="inlineStr">
        <is>
          <t>Customer Success</t>
        </is>
      </c>
      <c r="C19" s="26" t="n">
        <v>20000000</v>
      </c>
      <c r="D19" s="27" t="n">
        <v>1.22</v>
      </c>
      <c r="E19" s="28">
        <f>C19*D19</f>
        <v/>
      </c>
      <c r="F19" s="29">
        <f>E19*12</f>
        <v/>
      </c>
      <c r="G19" s="20" t="n"/>
    </row>
    <row r="20" ht="22" customHeight="1">
      <c r="B20" s="21" t="inlineStr">
        <is>
          <t>Marketing</t>
        </is>
      </c>
      <c r="C20" s="26" t="n">
        <v>22000000</v>
      </c>
      <c r="D20" s="27" t="n">
        <v>1.22</v>
      </c>
      <c r="E20" s="28">
        <f>C20*D20</f>
        <v/>
      </c>
      <c r="F20" s="29">
        <f>E20*12</f>
        <v/>
      </c>
      <c r="G20" s="22" t="n"/>
    </row>
    <row r="21" ht="22" customHeight="1">
      <c r="B21" s="18" t="inlineStr">
        <is>
          <t>HR &amp; Admin</t>
        </is>
      </c>
      <c r="C21" s="26" t="n">
        <v>16000000</v>
      </c>
      <c r="D21" s="27" t="n">
        <v>1.22</v>
      </c>
      <c r="E21" s="28">
        <f>C21*D21</f>
        <v/>
      </c>
      <c r="F21" s="29">
        <f>E21*12</f>
        <v/>
      </c>
      <c r="G21" s="20" t="n"/>
    </row>
    <row r="22" ht="22" customHeight="1">
      <c r="B22" s="21" t="inlineStr">
        <is>
          <t>Finance</t>
        </is>
      </c>
      <c r="C22" s="26" t="n">
        <v>18000000</v>
      </c>
      <c r="D22" s="27" t="n">
        <v>1.22</v>
      </c>
      <c r="E22" s="28">
        <f>C22*D22</f>
        <v/>
      </c>
      <c r="F22" s="29">
        <f>E22*12</f>
        <v/>
      </c>
      <c r="G22" s="22" t="n"/>
    </row>
    <row r="23" ht="22" customHeight="1">
      <c r="B23" s="18" t="inlineStr">
        <is>
          <t>Leadership</t>
        </is>
      </c>
      <c r="C23" s="26" t="n">
        <v>55000000</v>
      </c>
      <c r="D23" s="27" t="n">
        <v>1.22</v>
      </c>
      <c r="E23" s="28">
        <f>C23*D23</f>
        <v/>
      </c>
      <c r="F23" s="29">
        <f>E23*12</f>
        <v/>
      </c>
      <c r="G23" s="20" t="n"/>
    </row>
  </sheetData>
  <mergeCells count="11">
    <mergeCell ref="B3:G3"/>
    <mergeCell ref="D9:G9"/>
    <mergeCell ref="B5:G5"/>
    <mergeCell ref="D12:G12"/>
    <mergeCell ref="B14:G14"/>
    <mergeCell ref="D8:G8"/>
    <mergeCell ref="D6:G6"/>
    <mergeCell ref="B1:G1"/>
    <mergeCell ref="D7:G7"/>
    <mergeCell ref="D11:G11"/>
    <mergeCell ref="D10:G10"/>
  </mergeCells>
  <pageMargins left="0.4" right="0.4" top="0.5" bottom="0.5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00B14F"/>
    <outlinePr summaryBelow="1" summaryRight="1"/>
    <pageSetUpPr fitToPage="1"/>
  </sheetPr>
  <dimension ref="B1:L56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6" customWidth="1" min="2" max="2"/>
    <col width="32" customWidth="1" min="3" max="3"/>
    <col width="8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8" customWidth="1" min="12" max="12"/>
  </cols>
  <sheetData>
    <row r="1" ht="38" customHeight="1">
      <c r="B1" s="30" t="inlineStr">
        <is>
          <t>📊  HEADCOUNT PLAN — QUARTERLY MODEL 2026  ·  TANCA HRM</t>
        </is>
      </c>
    </row>
    <row r="2" ht="6" customHeight="1"/>
    <row r="3" ht="22" customHeight="1">
      <c r="B3" s="31" t="inlineStr">
        <is>
          <t>THÔNG TIN</t>
        </is>
      </c>
      <c r="E3" s="32" t="inlineStr">
        <is>
          <t>HEADCOUNT KẾ HOẠCH</t>
        </is>
      </c>
      <c r="I3" s="33" t="inlineStr">
        <is>
          <t>NET NEW HIRE / QUÝ</t>
        </is>
      </c>
      <c r="L3" s="34" t="inlineStr">
        <is>
          <t>ANNUAL BUDGET</t>
        </is>
      </c>
    </row>
    <row r="4" ht="46" customHeight="1">
      <c r="B4" s="35" t="inlineStr">
        <is>
          <t>#</t>
        </is>
      </c>
      <c r="C4" s="35" t="inlineStr">
        <is>
          <t>Vai Trò / Role</t>
        </is>
      </c>
      <c r="D4" s="35" t="inlineStr">
        <is>
          <t>Type</t>
        </is>
      </c>
      <c r="E4" s="36" t="inlineStr">
        <is>
          <t>Q1
2026</t>
        </is>
      </c>
      <c r="F4" s="36" t="inlineStr">
        <is>
          <t>Q2
2026</t>
        </is>
      </c>
      <c r="G4" s="36" t="inlineStr">
        <is>
          <t>Q3
2026</t>
        </is>
      </c>
      <c r="H4" s="36" t="inlineStr">
        <is>
          <t>Q4
2026</t>
        </is>
      </c>
      <c r="I4" s="37" t="inlineStr">
        <is>
          <t>Net
Q1→Q2</t>
        </is>
      </c>
      <c r="J4" s="37" t="inlineStr">
        <is>
          <t>Net
Q2→Q3</t>
        </is>
      </c>
      <c r="K4" s="37" t="inlineStr">
        <is>
          <t>Net
Q3→Q4</t>
        </is>
      </c>
      <c r="L4" s="38" t="inlineStr">
        <is>
          <t>Annual Budget
(VND, Full Year)</t>
        </is>
      </c>
    </row>
    <row r="5" ht="24" customHeight="1">
      <c r="B5" s="39" t="inlineStr">
        <is>
          <t xml:space="preserve">  ENGINEERING</t>
        </is>
      </c>
    </row>
    <row r="6" ht="22" customHeight="1">
      <c r="B6" s="40" t="n">
        <v>1</v>
      </c>
      <c r="C6" s="21" t="inlineStr">
        <is>
          <t>Software Engineer</t>
        </is>
      </c>
      <c r="D6" s="41" t="inlineStr">
        <is>
          <t>IC</t>
        </is>
      </c>
      <c r="E6" s="42" t="n">
        <v>8</v>
      </c>
      <c r="F6" s="42" t="n">
        <v>10</v>
      </c>
      <c r="G6" s="42" t="n">
        <v>12</v>
      </c>
      <c r="H6" s="42" t="n">
        <v>15</v>
      </c>
      <c r="I6" s="43">
        <f>F6-E6</f>
        <v/>
      </c>
      <c r="J6" s="43">
        <f>G6-F6</f>
        <v/>
      </c>
      <c r="K6" s="43">
        <f>H6-G6</f>
        <v/>
      </c>
      <c r="L6" s="44">
        <f>((E6+F6+G6+H6)/4)*28000000*1.22*12</f>
        <v/>
      </c>
    </row>
    <row r="7" ht="22" customHeight="1">
      <c r="B7" s="45" t="n">
        <v>2</v>
      </c>
      <c r="C7" s="18" t="inlineStr">
        <is>
          <t>Senior Engineer</t>
        </is>
      </c>
      <c r="D7" s="41" t="inlineStr">
        <is>
          <t>IC</t>
        </is>
      </c>
      <c r="E7" s="42" t="n">
        <v>3</v>
      </c>
      <c r="F7" s="42" t="n">
        <v>4</v>
      </c>
      <c r="G7" s="42" t="n">
        <v>5</v>
      </c>
      <c r="H7" s="42" t="n">
        <v>6</v>
      </c>
      <c r="I7" s="43">
        <f>F7-E7</f>
        <v/>
      </c>
      <c r="J7" s="43">
        <f>G7-F7</f>
        <v/>
      </c>
      <c r="K7" s="43">
        <f>H7-G7</f>
        <v/>
      </c>
      <c r="L7" s="44">
        <f>((E7+F7+G7+H7)/4)*28000000*1.22*12</f>
        <v/>
      </c>
    </row>
    <row r="8" ht="22" customHeight="1">
      <c r="B8" s="40" t="n">
        <v>3</v>
      </c>
      <c r="C8" s="21" t="inlineStr">
        <is>
          <t>Engineering Manager</t>
        </is>
      </c>
      <c r="D8" s="46" t="inlineStr">
        <is>
          <t>MGR</t>
        </is>
      </c>
      <c r="E8" s="42" t="n">
        <v>1</v>
      </c>
      <c r="F8" s="42" t="n">
        <v>2</v>
      </c>
      <c r="G8" s="42" t="n">
        <v>2</v>
      </c>
      <c r="H8" s="42" t="n">
        <v>2</v>
      </c>
      <c r="I8" s="43">
        <f>F8-E8</f>
        <v/>
      </c>
      <c r="J8" s="43">
        <f>G8-F8</f>
        <v/>
      </c>
      <c r="K8" s="43">
        <f>H8-G8</f>
        <v/>
      </c>
      <c r="L8" s="44">
        <f>((E8+F8+G8+H8)/4)*28000000*1.22*12</f>
        <v/>
      </c>
    </row>
    <row r="9" ht="22" customHeight="1">
      <c r="B9" s="45" t="n">
        <v>4</v>
      </c>
      <c r="C9" s="18" t="inlineStr">
        <is>
          <t>DevOps / SRE</t>
        </is>
      </c>
      <c r="D9" s="41" t="inlineStr">
        <is>
          <t>IC</t>
        </is>
      </c>
      <c r="E9" s="42" t="n">
        <v>1</v>
      </c>
      <c r="F9" s="42" t="n">
        <v>1</v>
      </c>
      <c r="G9" s="42" t="n">
        <v>2</v>
      </c>
      <c r="H9" s="42" t="n">
        <v>2</v>
      </c>
      <c r="I9" s="43">
        <f>F9-E9</f>
        <v/>
      </c>
      <c r="J9" s="43">
        <f>G9-F9</f>
        <v/>
      </c>
      <c r="K9" s="43">
        <f>H9-G9</f>
        <v/>
      </c>
      <c r="L9" s="44">
        <f>((E9+F9+G9+H9)/4)*28000000*1.22*12</f>
        <v/>
      </c>
    </row>
    <row r="10" ht="22" customHeight="1">
      <c r="B10" s="40" t="n">
        <v>5</v>
      </c>
      <c r="C10" s="21" t="inlineStr">
        <is>
          <t>QA Engineer</t>
        </is>
      </c>
      <c r="D10" s="41" t="inlineStr">
        <is>
          <t>IC</t>
        </is>
      </c>
      <c r="E10" s="42" t="n">
        <v>2</v>
      </c>
      <c r="F10" s="42" t="n">
        <v>2</v>
      </c>
      <c r="G10" s="42" t="n">
        <v>3</v>
      </c>
      <c r="H10" s="42" t="n">
        <v>3</v>
      </c>
      <c r="I10" s="43">
        <f>F10-E10</f>
        <v/>
      </c>
      <c r="J10" s="43">
        <f>G10-F10</f>
        <v/>
      </c>
      <c r="K10" s="43">
        <f>H10-G10</f>
        <v/>
      </c>
      <c r="L10" s="44">
        <f>((E10+F10+G10+H10)/4)*28000000*1.22*12</f>
        <v/>
      </c>
    </row>
    <row r="11" ht="24" customHeight="1">
      <c r="B11" s="47" t="inlineStr">
        <is>
          <t xml:space="preserve">  Subtotal: Engineering</t>
        </is>
      </c>
      <c r="E11" s="48">
        <f>SUM(E6:E10)</f>
        <v/>
      </c>
      <c r="F11" s="48">
        <f>SUM(F6:F10)</f>
        <v/>
      </c>
      <c r="G11" s="48">
        <f>SUM(G6:G10)</f>
        <v/>
      </c>
      <c r="H11" s="48">
        <f>SUM(H6:H10)</f>
        <v/>
      </c>
      <c r="I11" s="49">
        <f>SUM(I6:I10)</f>
        <v/>
      </c>
      <c r="J11" s="49">
        <f>SUM(J6:J10)</f>
        <v/>
      </c>
      <c r="K11" s="49">
        <f>SUM(K6:K10)</f>
        <v/>
      </c>
      <c r="L11" s="50">
        <f>SUM(L6:L10)</f>
        <v/>
      </c>
    </row>
    <row r="13" ht="24" customHeight="1">
      <c r="B13" s="51" t="inlineStr">
        <is>
          <t xml:space="preserve">  PRODUCT &amp; DESIGN</t>
        </is>
      </c>
    </row>
    <row r="14" ht="22" customHeight="1">
      <c r="B14" s="40" t="n">
        <v>6</v>
      </c>
      <c r="C14" s="21" t="inlineStr">
        <is>
          <t>Product Manager</t>
        </is>
      </c>
      <c r="D14" s="41" t="inlineStr">
        <is>
          <t>IC</t>
        </is>
      </c>
      <c r="E14" s="42" t="n">
        <v>2</v>
      </c>
      <c r="F14" s="42" t="n">
        <v>3</v>
      </c>
      <c r="G14" s="42" t="n">
        <v>4</v>
      </c>
      <c r="H14" s="42" t="n">
        <v>4</v>
      </c>
      <c r="I14" s="43">
        <f>F14-E14</f>
        <v/>
      </c>
      <c r="J14" s="43">
        <f>G14-F14</f>
        <v/>
      </c>
      <c r="K14" s="43">
        <f>H14-G14</f>
        <v/>
      </c>
      <c r="L14" s="44">
        <f>((E14+F14+G14+H14)/4)*27000000*1.22*12</f>
        <v/>
      </c>
    </row>
    <row r="15" ht="22" customHeight="1">
      <c r="B15" s="45" t="n">
        <v>7</v>
      </c>
      <c r="C15" s="18" t="inlineStr">
        <is>
          <t>UI/UX Designer</t>
        </is>
      </c>
      <c r="D15" s="41" t="inlineStr">
        <is>
          <t>IC</t>
        </is>
      </c>
      <c r="E15" s="42" t="n">
        <v>2</v>
      </c>
      <c r="F15" s="42" t="n">
        <v>2</v>
      </c>
      <c r="G15" s="42" t="n">
        <v>3</v>
      </c>
      <c r="H15" s="42" t="n">
        <v>4</v>
      </c>
      <c r="I15" s="43">
        <f>F15-E15</f>
        <v/>
      </c>
      <c r="J15" s="43">
        <f>G15-F15</f>
        <v/>
      </c>
      <c r="K15" s="43">
        <f>H15-G15</f>
        <v/>
      </c>
      <c r="L15" s="44">
        <f>((E15+F15+G15+H15)/4)*27000000*1.22*12</f>
        <v/>
      </c>
    </row>
    <row r="16" ht="22" customHeight="1">
      <c r="B16" s="40" t="n">
        <v>8</v>
      </c>
      <c r="C16" s="21" t="inlineStr">
        <is>
          <t>Product Analyst</t>
        </is>
      </c>
      <c r="D16" s="41" t="inlineStr">
        <is>
          <t>IC</t>
        </is>
      </c>
      <c r="E16" s="42" t="n">
        <v>1</v>
      </c>
      <c r="F16" s="42" t="n">
        <v>1</v>
      </c>
      <c r="G16" s="42" t="n">
        <v>2</v>
      </c>
      <c r="H16" s="42" t="n">
        <v>2</v>
      </c>
      <c r="I16" s="43">
        <f>F16-E16</f>
        <v/>
      </c>
      <c r="J16" s="43">
        <f>G16-F16</f>
        <v/>
      </c>
      <c r="K16" s="43">
        <f>H16-G16</f>
        <v/>
      </c>
      <c r="L16" s="44">
        <f>((E16+F16+G16+H16)/4)*27000000*1.22*12</f>
        <v/>
      </c>
    </row>
    <row r="17" ht="24" customHeight="1">
      <c r="B17" s="52" t="inlineStr">
        <is>
          <t xml:space="preserve">  Subtotal: Product &amp; Design</t>
        </is>
      </c>
      <c r="E17" s="53">
        <f>SUM(E14:E16)</f>
        <v/>
      </c>
      <c r="F17" s="53">
        <f>SUM(F14:F16)</f>
        <v/>
      </c>
      <c r="G17" s="53">
        <f>SUM(G14:G16)</f>
        <v/>
      </c>
      <c r="H17" s="53">
        <f>SUM(H14:H16)</f>
        <v/>
      </c>
      <c r="I17" s="54">
        <f>SUM(I14:I16)</f>
        <v/>
      </c>
      <c r="J17" s="54">
        <f>SUM(J14:J16)</f>
        <v/>
      </c>
      <c r="K17" s="54">
        <f>SUM(K14:K16)</f>
        <v/>
      </c>
      <c r="L17" s="55">
        <f>SUM(L14:L16)</f>
        <v/>
      </c>
    </row>
    <row r="19" ht="24" customHeight="1">
      <c r="B19" s="56" t="inlineStr">
        <is>
          <t xml:space="preserve">  SALES &amp; BD</t>
        </is>
      </c>
    </row>
    <row r="20" ht="22" customHeight="1">
      <c r="B20" s="40" t="n">
        <v>9</v>
      </c>
      <c r="C20" s="21" t="inlineStr">
        <is>
          <t>Sales Executive / AE</t>
        </is>
      </c>
      <c r="D20" s="41" t="inlineStr">
        <is>
          <t>IC</t>
        </is>
      </c>
      <c r="E20" s="42" t="n">
        <v>6</v>
      </c>
      <c r="F20" s="42" t="n">
        <v>8</v>
      </c>
      <c r="G20" s="42" t="n">
        <v>10</v>
      </c>
      <c r="H20" s="42" t="n">
        <v>14</v>
      </c>
      <c r="I20" s="43">
        <f>F20-E20</f>
        <v/>
      </c>
      <c r="J20" s="43">
        <f>G20-F20</f>
        <v/>
      </c>
      <c r="K20" s="43">
        <f>H20-G20</f>
        <v/>
      </c>
      <c r="L20" s="44">
        <f>((E20+F20+G20+H20)/4)*18000000*1.22*12</f>
        <v/>
      </c>
    </row>
    <row r="21" ht="22" customHeight="1">
      <c r="B21" s="45" t="n">
        <v>10</v>
      </c>
      <c r="C21" s="18" t="inlineStr">
        <is>
          <t>Sales Manager</t>
        </is>
      </c>
      <c r="D21" s="46" t="inlineStr">
        <is>
          <t>MGR</t>
        </is>
      </c>
      <c r="E21" s="42" t="n">
        <v>1</v>
      </c>
      <c r="F21" s="42" t="n">
        <v>2</v>
      </c>
      <c r="G21" s="42" t="n">
        <v>2</v>
      </c>
      <c r="H21" s="42" t="n">
        <v>2</v>
      </c>
      <c r="I21" s="43">
        <f>F21-E21</f>
        <v/>
      </c>
      <c r="J21" s="43">
        <f>G21-F21</f>
        <v/>
      </c>
      <c r="K21" s="43">
        <f>H21-G21</f>
        <v/>
      </c>
      <c r="L21" s="44">
        <f>((E21+F21+G21+H21)/4)*18000000*1.22*12</f>
        <v/>
      </c>
    </row>
    <row r="22" ht="22" customHeight="1">
      <c r="B22" s="40" t="n">
        <v>11</v>
      </c>
      <c r="C22" s="21" t="inlineStr">
        <is>
          <t>Business Development</t>
        </is>
      </c>
      <c r="D22" s="41" t="inlineStr">
        <is>
          <t>IC</t>
        </is>
      </c>
      <c r="E22" s="42" t="n">
        <v>2</v>
      </c>
      <c r="F22" s="42" t="n">
        <v>2</v>
      </c>
      <c r="G22" s="42" t="n">
        <v>3</v>
      </c>
      <c r="H22" s="42" t="n">
        <v>4</v>
      </c>
      <c r="I22" s="43">
        <f>F22-E22</f>
        <v/>
      </c>
      <c r="J22" s="43">
        <f>G22-F22</f>
        <v/>
      </c>
      <c r="K22" s="43">
        <f>H22-G22</f>
        <v/>
      </c>
      <c r="L22" s="44">
        <f>((E22+F22+G22+H22)/4)*18000000*1.22*12</f>
        <v/>
      </c>
    </row>
    <row r="23" ht="22" customHeight="1">
      <c r="B23" s="45" t="n">
        <v>12</v>
      </c>
      <c r="C23" s="18" t="inlineStr">
        <is>
          <t>Sales Ops &amp; Enablement</t>
        </is>
      </c>
      <c r="D23" s="41" t="inlineStr">
        <is>
          <t>IC</t>
        </is>
      </c>
      <c r="E23" s="42" t="n">
        <v>1</v>
      </c>
      <c r="F23" s="42" t="n">
        <v>1</v>
      </c>
      <c r="G23" s="42" t="n">
        <v>2</v>
      </c>
      <c r="H23" s="42" t="n">
        <v>2</v>
      </c>
      <c r="I23" s="43">
        <f>F23-E23</f>
        <v/>
      </c>
      <c r="J23" s="43">
        <f>G23-F23</f>
        <v/>
      </c>
      <c r="K23" s="43">
        <f>H23-G23</f>
        <v/>
      </c>
      <c r="L23" s="44">
        <f>((E23+F23+G23+H23)/4)*18000000*1.22*12</f>
        <v/>
      </c>
    </row>
    <row r="24" ht="24" customHeight="1">
      <c r="B24" s="57" t="inlineStr">
        <is>
          <t xml:space="preserve">  Subtotal: Sales &amp; BD</t>
        </is>
      </c>
      <c r="E24" s="58">
        <f>SUM(E20:E23)</f>
        <v/>
      </c>
      <c r="F24" s="58">
        <f>SUM(F20:F23)</f>
        <v/>
      </c>
      <c r="G24" s="58">
        <f>SUM(G20:G23)</f>
        <v/>
      </c>
      <c r="H24" s="58">
        <f>SUM(H20:H23)</f>
        <v/>
      </c>
      <c r="I24" s="59">
        <f>SUM(I20:I23)</f>
        <v/>
      </c>
      <c r="J24" s="59">
        <f>SUM(J20:J23)</f>
        <v/>
      </c>
      <c r="K24" s="59">
        <f>SUM(K20:K23)</f>
        <v/>
      </c>
      <c r="L24" s="60">
        <f>SUM(L20:L23)</f>
        <v/>
      </c>
    </row>
    <row r="26" ht="24" customHeight="1">
      <c r="B26" s="61" t="inlineStr">
        <is>
          <t xml:space="preserve">  CUSTOMER SUCCESS</t>
        </is>
      </c>
    </row>
    <row r="27" ht="22" customHeight="1">
      <c r="B27" s="40" t="n">
        <v>13</v>
      </c>
      <c r="C27" s="21" t="inlineStr">
        <is>
          <t>Customer Success Manager</t>
        </is>
      </c>
      <c r="D27" s="41" t="inlineStr">
        <is>
          <t>IC</t>
        </is>
      </c>
      <c r="E27" s="42" t="n">
        <v>4</v>
      </c>
      <c r="F27" s="42" t="n">
        <v>5</v>
      </c>
      <c r="G27" s="42" t="n">
        <v>7</v>
      </c>
      <c r="H27" s="42" t="n">
        <v>9</v>
      </c>
      <c r="I27" s="43">
        <f>F27-E27</f>
        <v/>
      </c>
      <c r="J27" s="43">
        <f>G27-F27</f>
        <v/>
      </c>
      <c r="K27" s="43">
        <f>H27-G27</f>
        <v/>
      </c>
      <c r="L27" s="44">
        <f>((E27+F27+G27+H27)/4)*20000000*1.22*12</f>
        <v/>
      </c>
    </row>
    <row r="28" ht="22" customHeight="1">
      <c r="B28" s="45" t="n">
        <v>14</v>
      </c>
      <c r="C28" s="18" t="inlineStr">
        <is>
          <t>Technical Support</t>
        </is>
      </c>
      <c r="D28" s="41" t="inlineStr">
        <is>
          <t>IC</t>
        </is>
      </c>
      <c r="E28" s="42" t="n">
        <v>2</v>
      </c>
      <c r="F28" s="42" t="n">
        <v>3</v>
      </c>
      <c r="G28" s="42" t="n">
        <v>4</v>
      </c>
      <c r="H28" s="42" t="n">
        <v>5</v>
      </c>
      <c r="I28" s="43">
        <f>F28-E28</f>
        <v/>
      </c>
      <c r="J28" s="43">
        <f>G28-F28</f>
        <v/>
      </c>
      <c r="K28" s="43">
        <f>H28-G28</f>
        <v/>
      </c>
      <c r="L28" s="44">
        <f>((E28+F28+G28+H28)/4)*20000000*1.22*12</f>
        <v/>
      </c>
    </row>
    <row r="29" ht="22" customHeight="1">
      <c r="B29" s="40" t="n">
        <v>15</v>
      </c>
      <c r="C29" s="21" t="inlineStr">
        <is>
          <t>CS Lead</t>
        </is>
      </c>
      <c r="D29" s="46" t="inlineStr">
        <is>
          <t>MGR</t>
        </is>
      </c>
      <c r="E29" s="42" t="n">
        <v>1</v>
      </c>
      <c r="F29" s="42" t="n">
        <v>1</v>
      </c>
      <c r="G29" s="42" t="n">
        <v>1</v>
      </c>
      <c r="H29" s="42" t="n">
        <v>2</v>
      </c>
      <c r="I29" s="43">
        <f>F29-E29</f>
        <v/>
      </c>
      <c r="J29" s="43">
        <f>G29-F29</f>
        <v/>
      </c>
      <c r="K29" s="43">
        <f>H29-G29</f>
        <v/>
      </c>
      <c r="L29" s="44">
        <f>((E29+F29+G29+H29)/4)*20000000*1.22*12</f>
        <v/>
      </c>
    </row>
    <row r="30" ht="24" customHeight="1">
      <c r="B30" s="62" t="inlineStr">
        <is>
          <t xml:space="preserve">  Subtotal: Customer Success</t>
        </is>
      </c>
      <c r="E30" s="63">
        <f>SUM(E27:E29)</f>
        <v/>
      </c>
      <c r="F30" s="63">
        <f>SUM(F27:F29)</f>
        <v/>
      </c>
      <c r="G30" s="63">
        <f>SUM(G27:G29)</f>
        <v/>
      </c>
      <c r="H30" s="63">
        <f>SUM(H27:H29)</f>
        <v/>
      </c>
      <c r="I30" s="64">
        <f>SUM(I27:I29)</f>
        <v/>
      </c>
      <c r="J30" s="64">
        <f>SUM(J27:J29)</f>
        <v/>
      </c>
      <c r="K30" s="64">
        <f>SUM(K27:K29)</f>
        <v/>
      </c>
      <c r="L30" s="65">
        <f>SUM(L27:L29)</f>
        <v/>
      </c>
    </row>
    <row r="32" ht="24" customHeight="1">
      <c r="B32" s="66" t="inlineStr">
        <is>
          <t xml:space="preserve">  MARKETING</t>
        </is>
      </c>
    </row>
    <row r="33" ht="22" customHeight="1">
      <c r="B33" s="40" t="n">
        <v>16</v>
      </c>
      <c r="C33" s="21" t="inlineStr">
        <is>
          <t>Marketing Manager</t>
        </is>
      </c>
      <c r="D33" s="46" t="inlineStr">
        <is>
          <t>MGR</t>
        </is>
      </c>
      <c r="E33" s="42" t="n">
        <v>1</v>
      </c>
      <c r="F33" s="42" t="n">
        <v>1</v>
      </c>
      <c r="G33" s="42" t="n">
        <v>2</v>
      </c>
      <c r="H33" s="42" t="n">
        <v>2</v>
      </c>
      <c r="I33" s="43">
        <f>F33-E33</f>
        <v/>
      </c>
      <c r="J33" s="43">
        <f>G33-F33</f>
        <v/>
      </c>
      <c r="K33" s="43">
        <f>H33-G33</f>
        <v/>
      </c>
      <c r="L33" s="44">
        <f>((E33+F33+G33+H33)/4)*22000000*1.22*12</f>
        <v/>
      </c>
    </row>
    <row r="34" ht="22" customHeight="1">
      <c r="B34" s="45" t="n">
        <v>17</v>
      </c>
      <c r="C34" s="18" t="inlineStr">
        <is>
          <t>Content Specialist</t>
        </is>
      </c>
      <c r="D34" s="41" t="inlineStr">
        <is>
          <t>IC</t>
        </is>
      </c>
      <c r="E34" s="42" t="n">
        <v>2</v>
      </c>
      <c r="F34" s="42" t="n">
        <v>2</v>
      </c>
      <c r="G34" s="42" t="n">
        <v>3</v>
      </c>
      <c r="H34" s="42" t="n">
        <v>3</v>
      </c>
      <c r="I34" s="43">
        <f>F34-E34</f>
        <v/>
      </c>
      <c r="J34" s="43">
        <f>G34-F34</f>
        <v/>
      </c>
      <c r="K34" s="43">
        <f>H34-G34</f>
        <v/>
      </c>
      <c r="L34" s="44">
        <f>((E34+F34+G34+H34)/4)*22000000*1.22*12</f>
        <v/>
      </c>
    </row>
    <row r="35" ht="22" customHeight="1">
      <c r="B35" s="40" t="n">
        <v>18</v>
      </c>
      <c r="C35" s="21" t="inlineStr">
        <is>
          <t>Performance Marketing</t>
        </is>
      </c>
      <c r="D35" s="41" t="inlineStr">
        <is>
          <t>IC</t>
        </is>
      </c>
      <c r="E35" s="42" t="n">
        <v>1</v>
      </c>
      <c r="F35" s="42" t="n">
        <v>2</v>
      </c>
      <c r="G35" s="42" t="n">
        <v>2</v>
      </c>
      <c r="H35" s="42" t="n">
        <v>3</v>
      </c>
      <c r="I35" s="43">
        <f>F35-E35</f>
        <v/>
      </c>
      <c r="J35" s="43">
        <f>G35-F35</f>
        <v/>
      </c>
      <c r="K35" s="43">
        <f>H35-G35</f>
        <v/>
      </c>
      <c r="L35" s="44">
        <f>((E35+F35+G35+H35)/4)*22000000*1.22*12</f>
        <v/>
      </c>
    </row>
    <row r="36" ht="22" customHeight="1">
      <c r="B36" s="45" t="n">
        <v>19</v>
      </c>
      <c r="C36" s="18" t="inlineStr">
        <is>
          <t>Brand / Design</t>
        </is>
      </c>
      <c r="D36" s="41" t="inlineStr">
        <is>
          <t>IC</t>
        </is>
      </c>
      <c r="E36" s="42" t="n">
        <v>1</v>
      </c>
      <c r="F36" s="42" t="n">
        <v>1</v>
      </c>
      <c r="G36" s="42" t="n">
        <v>1</v>
      </c>
      <c r="H36" s="42" t="n">
        <v>2</v>
      </c>
      <c r="I36" s="43">
        <f>F36-E36</f>
        <v/>
      </c>
      <c r="J36" s="43">
        <f>G36-F36</f>
        <v/>
      </c>
      <c r="K36" s="43">
        <f>H36-G36</f>
        <v/>
      </c>
      <c r="L36" s="44">
        <f>((E36+F36+G36+H36)/4)*22000000*1.22*12</f>
        <v/>
      </c>
    </row>
    <row r="37" ht="24" customHeight="1">
      <c r="B37" s="67" t="inlineStr">
        <is>
          <t xml:space="preserve">  Subtotal: Marketing</t>
        </is>
      </c>
      <c r="E37" s="68">
        <f>SUM(E33:E36)</f>
        <v/>
      </c>
      <c r="F37" s="68">
        <f>SUM(F33:F36)</f>
        <v/>
      </c>
      <c r="G37" s="68">
        <f>SUM(G33:G36)</f>
        <v/>
      </c>
      <c r="H37" s="68">
        <f>SUM(H33:H36)</f>
        <v/>
      </c>
      <c r="I37" s="69">
        <f>SUM(I33:I36)</f>
        <v/>
      </c>
      <c r="J37" s="69">
        <f>SUM(J33:J36)</f>
        <v/>
      </c>
      <c r="K37" s="69">
        <f>SUM(K33:K36)</f>
        <v/>
      </c>
      <c r="L37" s="70">
        <f>SUM(L33:L36)</f>
        <v/>
      </c>
    </row>
    <row r="39" ht="24" customHeight="1">
      <c r="B39" s="71" t="inlineStr">
        <is>
          <t xml:space="preserve">  HR &amp; ADMIN</t>
        </is>
      </c>
    </row>
    <row r="40" ht="22" customHeight="1">
      <c r="B40" s="40" t="n">
        <v>20</v>
      </c>
      <c r="C40" s="21" t="inlineStr">
        <is>
          <t>HR Business Partner</t>
        </is>
      </c>
      <c r="D40" s="41" t="inlineStr">
        <is>
          <t>IC</t>
        </is>
      </c>
      <c r="E40" s="42" t="n">
        <v>2</v>
      </c>
      <c r="F40" s="42" t="n">
        <v>2</v>
      </c>
      <c r="G40" s="42" t="n">
        <v>3</v>
      </c>
      <c r="H40" s="42" t="n">
        <v>4</v>
      </c>
      <c r="I40" s="43">
        <f>F40-E40</f>
        <v/>
      </c>
      <c r="J40" s="43">
        <f>G40-F40</f>
        <v/>
      </c>
      <c r="K40" s="43">
        <f>H40-G40</f>
        <v/>
      </c>
      <c r="L40" s="44">
        <f>((E40+F40+G40+H40)/4)*16000000*1.22*12</f>
        <v/>
      </c>
    </row>
    <row r="41" ht="22" customHeight="1">
      <c r="B41" s="45" t="n">
        <v>21</v>
      </c>
      <c r="C41" s="18" t="inlineStr">
        <is>
          <t>Recruiter</t>
        </is>
      </c>
      <c r="D41" s="41" t="inlineStr">
        <is>
          <t>IC</t>
        </is>
      </c>
      <c r="E41" s="42" t="n">
        <v>2</v>
      </c>
      <c r="F41" s="42" t="n">
        <v>3</v>
      </c>
      <c r="G41" s="42" t="n">
        <v>4</v>
      </c>
      <c r="H41" s="42" t="n">
        <v>5</v>
      </c>
      <c r="I41" s="43">
        <f>F41-E41</f>
        <v/>
      </c>
      <c r="J41" s="43">
        <f>G41-F41</f>
        <v/>
      </c>
      <c r="K41" s="43">
        <f>H41-G41</f>
        <v/>
      </c>
      <c r="L41" s="44">
        <f>((E41+F41+G41+H41)/4)*16000000*1.22*12</f>
        <v/>
      </c>
    </row>
    <row r="42" ht="22" customHeight="1">
      <c r="B42" s="40" t="n">
        <v>22</v>
      </c>
      <c r="C42" s="21" t="inlineStr">
        <is>
          <t>Admin / Office Mgr</t>
        </is>
      </c>
      <c r="D42" s="41" t="inlineStr">
        <is>
          <t>IC</t>
        </is>
      </c>
      <c r="E42" s="42" t="n">
        <v>1</v>
      </c>
      <c r="F42" s="42" t="n">
        <v>1</v>
      </c>
      <c r="G42" s="42" t="n">
        <v>2</v>
      </c>
      <c r="H42" s="42" t="n">
        <v>2</v>
      </c>
      <c r="I42" s="43">
        <f>F42-E42</f>
        <v/>
      </c>
      <c r="J42" s="43">
        <f>G42-F42</f>
        <v/>
      </c>
      <c r="K42" s="43">
        <f>H42-G42</f>
        <v/>
      </c>
      <c r="L42" s="44">
        <f>((E42+F42+G42+H42)/4)*16000000*1.22*12</f>
        <v/>
      </c>
    </row>
    <row r="43" ht="24" customHeight="1">
      <c r="B43" s="72" t="inlineStr">
        <is>
          <t xml:space="preserve">  Subtotal: HR &amp; Admin</t>
        </is>
      </c>
      <c r="E43" s="73">
        <f>SUM(E40:E42)</f>
        <v/>
      </c>
      <c r="F43" s="73">
        <f>SUM(F40:F42)</f>
        <v/>
      </c>
      <c r="G43" s="73">
        <f>SUM(G40:G42)</f>
        <v/>
      </c>
      <c r="H43" s="73">
        <f>SUM(H40:H42)</f>
        <v/>
      </c>
      <c r="I43" s="74">
        <f>SUM(I40:I42)</f>
        <v/>
      </c>
      <c r="J43" s="74">
        <f>SUM(J40:J42)</f>
        <v/>
      </c>
      <c r="K43" s="74">
        <f>SUM(K40:K42)</f>
        <v/>
      </c>
      <c r="L43" s="75">
        <f>SUM(L40:L42)</f>
        <v/>
      </c>
    </row>
    <row r="45" ht="24" customHeight="1">
      <c r="B45" s="61" t="inlineStr">
        <is>
          <t xml:space="preserve">  FINANCE</t>
        </is>
      </c>
    </row>
    <row r="46" ht="22" customHeight="1">
      <c r="B46" s="40" t="n">
        <v>23</v>
      </c>
      <c r="C46" s="21" t="inlineStr">
        <is>
          <t>Finance &amp; Accounting</t>
        </is>
      </c>
      <c r="D46" s="41" t="inlineStr">
        <is>
          <t>IC</t>
        </is>
      </c>
      <c r="E46" s="42" t="n">
        <v>2</v>
      </c>
      <c r="F46" s="42" t="n">
        <v>2</v>
      </c>
      <c r="G46" s="42" t="n">
        <v>3</v>
      </c>
      <c r="H46" s="42" t="n">
        <v>3</v>
      </c>
      <c r="I46" s="43">
        <f>F46-E46</f>
        <v/>
      </c>
      <c r="J46" s="43">
        <f>G46-F46</f>
        <v/>
      </c>
      <c r="K46" s="43">
        <f>H46-G46</f>
        <v/>
      </c>
      <c r="L46" s="44">
        <f>((E46+F46+G46+H46)/4)*18000000*1.22*12</f>
        <v/>
      </c>
    </row>
    <row r="47" ht="22" customHeight="1">
      <c r="B47" s="45" t="n">
        <v>24</v>
      </c>
      <c r="C47" s="18" t="inlineStr">
        <is>
          <t>Financial Controller</t>
        </is>
      </c>
      <c r="D47" s="46" t="inlineStr">
        <is>
          <t>MGR</t>
        </is>
      </c>
      <c r="E47" s="42" t="n">
        <v>1</v>
      </c>
      <c r="F47" s="42" t="n">
        <v>1</v>
      </c>
      <c r="G47" s="42" t="n">
        <v>1</v>
      </c>
      <c r="H47" s="42" t="n">
        <v>1</v>
      </c>
      <c r="I47" s="43">
        <f>F47-E47</f>
        <v/>
      </c>
      <c r="J47" s="43">
        <f>G47-F47</f>
        <v/>
      </c>
      <c r="K47" s="43">
        <f>H47-G47</f>
        <v/>
      </c>
      <c r="L47" s="44">
        <f>((E47+F47+G47+H47)/4)*18000000*1.22*12</f>
        <v/>
      </c>
    </row>
    <row r="48" ht="24" customHeight="1">
      <c r="B48" s="62" t="inlineStr">
        <is>
          <t xml:space="preserve">  Subtotal: Finance</t>
        </is>
      </c>
      <c r="E48" s="63">
        <f>SUM(E46:E47)</f>
        <v/>
      </c>
      <c r="F48" s="63">
        <f>SUM(F46:F47)</f>
        <v/>
      </c>
      <c r="G48" s="63">
        <f>SUM(G46:G47)</f>
        <v/>
      </c>
      <c r="H48" s="63">
        <f>SUM(H46:H47)</f>
        <v/>
      </c>
      <c r="I48" s="64">
        <f>SUM(I46:I47)</f>
        <v/>
      </c>
      <c r="J48" s="64">
        <f>SUM(J46:J47)</f>
        <v/>
      </c>
      <c r="K48" s="64">
        <f>SUM(K46:K47)</f>
        <v/>
      </c>
      <c r="L48" s="65">
        <f>SUM(L46:L47)</f>
        <v/>
      </c>
    </row>
    <row r="50" ht="24" customHeight="1">
      <c r="B50" s="76" t="inlineStr">
        <is>
          <t xml:space="preserve">  LEADERSHIP</t>
        </is>
      </c>
    </row>
    <row r="51" ht="22" customHeight="1">
      <c r="B51" s="40" t="n">
        <v>25</v>
      </c>
      <c r="C51" s="21" t="inlineStr">
        <is>
          <t>CEO</t>
        </is>
      </c>
      <c r="D51" s="77" t="inlineStr">
        <is>
          <t>EXEC</t>
        </is>
      </c>
      <c r="E51" s="42" t="n">
        <v>1</v>
      </c>
      <c r="F51" s="42" t="n">
        <v>1</v>
      </c>
      <c r="G51" s="42" t="n">
        <v>1</v>
      </c>
      <c r="H51" s="42" t="n">
        <v>1</v>
      </c>
      <c r="I51" s="43">
        <f>F51-E51</f>
        <v/>
      </c>
      <c r="J51" s="43">
        <f>G51-F51</f>
        <v/>
      </c>
      <c r="K51" s="43">
        <f>H51-G51</f>
        <v/>
      </c>
      <c r="L51" s="44">
        <f>((E51+F51+G51+H51)/4)*55000000*1.22*12</f>
        <v/>
      </c>
    </row>
    <row r="52" ht="22" customHeight="1">
      <c r="B52" s="45" t="n">
        <v>26</v>
      </c>
      <c r="C52" s="18" t="inlineStr">
        <is>
          <t>CTO / CPO</t>
        </is>
      </c>
      <c r="D52" s="77" t="inlineStr">
        <is>
          <t>EXEC</t>
        </is>
      </c>
      <c r="E52" s="42" t="n">
        <v>1</v>
      </c>
      <c r="F52" s="42" t="n">
        <v>1</v>
      </c>
      <c r="G52" s="42" t="n">
        <v>1</v>
      </c>
      <c r="H52" s="42" t="n">
        <v>1</v>
      </c>
      <c r="I52" s="43">
        <f>F52-E52</f>
        <v/>
      </c>
      <c r="J52" s="43">
        <f>G52-F52</f>
        <v/>
      </c>
      <c r="K52" s="43">
        <f>H52-G52</f>
        <v/>
      </c>
      <c r="L52" s="44">
        <f>((E52+F52+G52+H52)/4)*55000000*1.22*12</f>
        <v/>
      </c>
    </row>
    <row r="53" ht="22" customHeight="1">
      <c r="B53" s="40" t="n">
        <v>27</v>
      </c>
      <c r="C53" s="21" t="inlineStr">
        <is>
          <t>VP Sales / CMO / CFO</t>
        </is>
      </c>
      <c r="D53" s="77" t="inlineStr">
        <is>
          <t>EXEC</t>
        </is>
      </c>
      <c r="E53" s="42" t="n">
        <v>2</v>
      </c>
      <c r="F53" s="42" t="n">
        <v>3</v>
      </c>
      <c r="G53" s="42" t="n">
        <v>4</v>
      </c>
      <c r="H53" s="42" t="n">
        <v>5</v>
      </c>
      <c r="I53" s="43">
        <f>F53-E53</f>
        <v/>
      </c>
      <c r="J53" s="43">
        <f>G53-F53</f>
        <v/>
      </c>
      <c r="K53" s="43">
        <f>H53-G53</f>
        <v/>
      </c>
      <c r="L53" s="44">
        <f>((E53+F53+G53+H53)/4)*55000000*1.22*12</f>
        <v/>
      </c>
    </row>
    <row r="54" ht="24" customHeight="1">
      <c r="B54" s="78" t="inlineStr">
        <is>
          <t xml:space="preserve">  Subtotal: Leadership</t>
        </is>
      </c>
      <c r="E54" s="79">
        <f>SUM(E51:E53)</f>
        <v/>
      </c>
      <c r="F54" s="79">
        <f>SUM(F51:F53)</f>
        <v/>
      </c>
      <c r="G54" s="79">
        <f>SUM(G51:G53)</f>
        <v/>
      </c>
      <c r="H54" s="79">
        <f>SUM(H51:H53)</f>
        <v/>
      </c>
      <c r="I54" s="80">
        <f>SUM(I51:I53)</f>
        <v/>
      </c>
      <c r="J54" s="80">
        <f>SUM(J51:J53)</f>
        <v/>
      </c>
      <c r="K54" s="80">
        <f>SUM(K51:K53)</f>
        <v/>
      </c>
      <c r="L54" s="81">
        <f>SUM(L51:L53)</f>
        <v/>
      </c>
    </row>
    <row r="56" ht="28" customHeight="1">
      <c r="B56" s="82" t="inlineStr">
        <is>
          <t>🏢  GRAND TOTAL — ALL DEPARTMENTS</t>
        </is>
      </c>
      <c r="E56" s="83">
        <f>E11+E17+E24+E30+E37+E43+E48+E54</f>
        <v/>
      </c>
      <c r="F56" s="83">
        <f>F11+F17+F24+F30+F37+F43+F48+F54</f>
        <v/>
      </c>
      <c r="G56" s="83">
        <f>G11+G17+G24+G30+G37+G43+G48+G54</f>
        <v/>
      </c>
      <c r="H56" s="83">
        <f>H11+H17+H24+H30+H37+H43+H48+H54</f>
        <v/>
      </c>
      <c r="I56" s="84">
        <f>I11+I17+I24+I30+I37+I43+I48+I54</f>
        <v/>
      </c>
      <c r="J56" s="84">
        <f>J11+J17+J24+J30+J37+J43+J48+J54</f>
        <v/>
      </c>
      <c r="K56" s="84">
        <f>K11+K17+K24+K30+K37+K43+K48+K54</f>
        <v/>
      </c>
      <c r="L56" s="85">
        <f>L11+L17+L24+L30+L37+L43+L48+L54</f>
        <v/>
      </c>
    </row>
  </sheetData>
  <mergeCells count="22">
    <mergeCell ref="B11:D11"/>
    <mergeCell ref="B50:L50"/>
    <mergeCell ref="B26:L26"/>
    <mergeCell ref="B17:D17"/>
    <mergeCell ref="I3:K3"/>
    <mergeCell ref="B37:D37"/>
    <mergeCell ref="E3:H3"/>
    <mergeCell ref="B39:L39"/>
    <mergeCell ref="B30:D30"/>
    <mergeCell ref="B24:D24"/>
    <mergeCell ref="B1:L1"/>
    <mergeCell ref="B13:L13"/>
    <mergeCell ref="L3"/>
    <mergeCell ref="B19:L19"/>
    <mergeCell ref="B54:D54"/>
    <mergeCell ref="B3:D3"/>
    <mergeCell ref="B5:L5"/>
    <mergeCell ref="B56:D56"/>
    <mergeCell ref="B43:D43"/>
    <mergeCell ref="B32:L32"/>
    <mergeCell ref="B45:L45"/>
    <mergeCell ref="B48:D48"/>
  </mergeCells>
  <pageMargins left="0.4" right="0.4" top="0.5" bottom="0.5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7C3AED"/>
    <outlinePr summaryBelow="1" summaryRight="1"/>
    <pageSetUpPr fitToPage="1"/>
  </sheetPr>
  <dimension ref="B1:H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8" customHeight="1">
      <c r="B1" s="11" t="inlineStr">
        <is>
          <t>💰  BUDGET NHÂN SỰ — PERSONNEL COST PLANNING 2026  ·  TANCA HRM</t>
        </is>
      </c>
    </row>
    <row r="2" ht="6" customHeight="1"/>
    <row r="3" ht="46" customHeight="1">
      <c r="B3" s="14" t="inlineStr">
        <is>
          <t>Phòng Ban</t>
        </is>
      </c>
      <c r="C3" s="24" t="inlineStr">
        <is>
          <t>HC Q1</t>
        </is>
      </c>
      <c r="D3" s="24" t="inlineStr">
        <is>
          <t>HC Q2</t>
        </is>
      </c>
      <c r="E3" s="24" t="inlineStr">
        <is>
          <t>HC Q3</t>
        </is>
      </c>
      <c r="F3" s="24" t="inlineStr">
        <is>
          <t>HC Q4</t>
        </is>
      </c>
      <c r="G3" s="15" t="inlineStr">
        <is>
          <t>Avg HC
2026</t>
        </is>
      </c>
      <c r="H3" s="86" t="inlineStr">
        <is>
          <t>Total Annual
Personnel Cost (VND)</t>
        </is>
      </c>
    </row>
    <row r="4" ht="22" customHeight="1">
      <c r="B4" s="21" t="inlineStr">
        <is>
          <t>Engineering</t>
        </is>
      </c>
      <c r="C4" s="87">
        <f>'📊 HC Plan'!E11</f>
        <v/>
      </c>
      <c r="D4" s="87">
        <f>'📊 HC Plan'!F11</f>
        <v/>
      </c>
      <c r="E4" s="87">
        <f>'📊 HC Plan'!G11</f>
        <v/>
      </c>
      <c r="F4" s="87">
        <f>'📊 HC Plan'!H11</f>
        <v/>
      </c>
      <c r="G4" s="88">
        <f>(C4+D4+E4+F4)/4</f>
        <v/>
      </c>
      <c r="H4" s="89">
        <f>G4*28000000*1.22*12</f>
        <v/>
      </c>
    </row>
    <row r="5" ht="22" customHeight="1">
      <c r="B5" s="18" t="inlineStr">
        <is>
          <t>Product &amp; Design</t>
        </is>
      </c>
      <c r="C5" s="90">
        <f>'📊 HC Plan'!E17</f>
        <v/>
      </c>
      <c r="D5" s="90">
        <f>'📊 HC Plan'!F17</f>
        <v/>
      </c>
      <c r="E5" s="90">
        <f>'📊 HC Plan'!G17</f>
        <v/>
      </c>
      <c r="F5" s="90">
        <f>'📊 HC Plan'!H17</f>
        <v/>
      </c>
      <c r="G5" s="91">
        <f>(C5+D5+E5+F5)/4</f>
        <v/>
      </c>
      <c r="H5" s="89">
        <f>G5*27000000*1.22*12</f>
        <v/>
      </c>
    </row>
    <row r="6" ht="22" customHeight="1">
      <c r="B6" s="21" t="inlineStr">
        <is>
          <t>Sales &amp; BD</t>
        </is>
      </c>
      <c r="C6" s="87">
        <f>'📊 HC Plan'!E24</f>
        <v/>
      </c>
      <c r="D6" s="87">
        <f>'📊 HC Plan'!F24</f>
        <v/>
      </c>
      <c r="E6" s="87">
        <f>'📊 HC Plan'!G24</f>
        <v/>
      </c>
      <c r="F6" s="87">
        <f>'📊 HC Plan'!H24</f>
        <v/>
      </c>
      <c r="G6" s="88">
        <f>(C6+D6+E6+F6)/4</f>
        <v/>
      </c>
      <c r="H6" s="89">
        <f>G6*18000000*1.22*12</f>
        <v/>
      </c>
    </row>
    <row r="7" ht="22" customHeight="1">
      <c r="B7" s="18" t="inlineStr">
        <is>
          <t>Customer Success</t>
        </is>
      </c>
      <c r="C7" s="90">
        <f>'📊 HC Plan'!E30</f>
        <v/>
      </c>
      <c r="D7" s="90">
        <f>'📊 HC Plan'!F30</f>
        <v/>
      </c>
      <c r="E7" s="90">
        <f>'📊 HC Plan'!G30</f>
        <v/>
      </c>
      <c r="F7" s="90">
        <f>'📊 HC Plan'!H30</f>
        <v/>
      </c>
      <c r="G7" s="91">
        <f>(C7+D7+E7+F7)/4</f>
        <v/>
      </c>
      <c r="H7" s="89">
        <f>G7*20000000*1.22*12</f>
        <v/>
      </c>
    </row>
    <row r="8" ht="22" customHeight="1">
      <c r="B8" s="21" t="inlineStr">
        <is>
          <t>Marketing</t>
        </is>
      </c>
      <c r="C8" s="87">
        <f>'📊 HC Plan'!E37</f>
        <v/>
      </c>
      <c r="D8" s="87">
        <f>'📊 HC Plan'!F37</f>
        <v/>
      </c>
      <c r="E8" s="87">
        <f>'📊 HC Plan'!G37</f>
        <v/>
      </c>
      <c r="F8" s="87">
        <f>'📊 HC Plan'!H37</f>
        <v/>
      </c>
      <c r="G8" s="88">
        <f>(C8+D8+E8+F8)/4</f>
        <v/>
      </c>
      <c r="H8" s="89">
        <f>G8*22000000*1.22*12</f>
        <v/>
      </c>
    </row>
    <row r="9" ht="22" customHeight="1">
      <c r="B9" s="18" t="inlineStr">
        <is>
          <t>HR &amp; Admin</t>
        </is>
      </c>
      <c r="C9" s="90">
        <f>'📊 HC Plan'!E43</f>
        <v/>
      </c>
      <c r="D9" s="90">
        <f>'📊 HC Plan'!F43</f>
        <v/>
      </c>
      <c r="E9" s="90">
        <f>'📊 HC Plan'!G43</f>
        <v/>
      </c>
      <c r="F9" s="90">
        <f>'📊 HC Plan'!H43</f>
        <v/>
      </c>
      <c r="G9" s="91">
        <f>(C9+D9+E9+F9)/4</f>
        <v/>
      </c>
      <c r="H9" s="89">
        <f>G9*16000000*1.22*12</f>
        <v/>
      </c>
    </row>
    <row r="10" ht="22" customHeight="1">
      <c r="B10" s="21" t="inlineStr">
        <is>
          <t>Finance</t>
        </is>
      </c>
      <c r="C10" s="87">
        <f>'📊 HC Plan'!E48</f>
        <v/>
      </c>
      <c r="D10" s="87">
        <f>'📊 HC Plan'!F48</f>
        <v/>
      </c>
      <c r="E10" s="87">
        <f>'📊 HC Plan'!G48</f>
        <v/>
      </c>
      <c r="F10" s="87">
        <f>'📊 HC Plan'!H48</f>
        <v/>
      </c>
      <c r="G10" s="88">
        <f>(C10+D10+E10+F10)/4</f>
        <v/>
      </c>
      <c r="H10" s="89">
        <f>G10*18000000*1.22*12</f>
        <v/>
      </c>
    </row>
    <row r="11" ht="22" customHeight="1">
      <c r="B11" s="18" t="inlineStr">
        <is>
          <t>Leadership</t>
        </is>
      </c>
      <c r="C11" s="90">
        <f>'📊 HC Plan'!E54</f>
        <v/>
      </c>
      <c r="D11" s="90">
        <f>'📊 HC Plan'!F54</f>
        <v/>
      </c>
      <c r="E11" s="90">
        <f>'📊 HC Plan'!G54</f>
        <v/>
      </c>
      <c r="F11" s="90">
        <f>'📊 HC Plan'!H54</f>
        <v/>
      </c>
      <c r="G11" s="91">
        <f>(C11+D11+E11+F11)/4</f>
        <v/>
      </c>
      <c r="H11" s="89">
        <f>G11*55000000*1.22*12</f>
        <v/>
      </c>
    </row>
    <row r="12" ht="28" customHeight="1">
      <c r="B12" s="82" t="inlineStr">
        <is>
          <t>🏢  TOTAL ANNUAL PERSONNEL COST</t>
        </is>
      </c>
      <c r="C12" s="92">
        <f>C4+C5+C6+C7+C8+C9+C10+C11</f>
        <v/>
      </c>
      <c r="D12" s="92">
        <f>D4+D5+D6+D7+D8+D9+D10+D11</f>
        <v/>
      </c>
      <c r="E12" s="92">
        <f>E4+E5+E6+E7+E8+E9+E10+E11</f>
        <v/>
      </c>
      <c r="F12" s="92">
        <f>F4+F5+F6+F7+F8+F9+F10+F11</f>
        <v/>
      </c>
      <c r="G12" s="93">
        <f>G4+G5+G6+G7+G8+G9+G10+G11</f>
        <v/>
      </c>
      <c r="H12" s="94">
        <f>H4+H5+H6+H7+H8+H9+H10+H11</f>
        <v/>
      </c>
    </row>
    <row r="15" ht="24" customHeight="1">
      <c r="B15" s="23" t="inlineStr">
        <is>
          <t>📅  CHI PHÍ NHÂN SỰ THEO QUÝ (Quarterly Breakdown)</t>
        </is>
      </c>
    </row>
    <row r="16" ht="44" customHeight="1">
      <c r="B16" s="14" t="inlineStr">
        <is>
          <t>Phòng Ban</t>
        </is>
      </c>
      <c r="C16" s="24" t="inlineStr">
        <is>
          <t>Q1 Cost</t>
        </is>
      </c>
      <c r="D16" s="24" t="inlineStr">
        <is>
          <t>Q2 Cost</t>
        </is>
      </c>
      <c r="E16" s="24" t="inlineStr">
        <is>
          <t>Q3 Cost</t>
        </is>
      </c>
      <c r="F16" s="24" t="inlineStr">
        <is>
          <t>Q4 Cost</t>
        </is>
      </c>
      <c r="G16" s="86" t="inlineStr">
        <is>
          <t>Tổng Năm</t>
        </is>
      </c>
      <c r="H16" s="15" t="inlineStr">
        <is>
          <t>% of Total</t>
        </is>
      </c>
    </row>
    <row r="17" ht="22" customHeight="1">
      <c r="B17" s="21" t="inlineStr">
        <is>
          <t>Engineering</t>
        </is>
      </c>
      <c r="C17" s="95">
        <f>C4*28000000*1.22*3</f>
        <v/>
      </c>
      <c r="D17" s="95">
        <f>D4*28000000*1.22*3</f>
        <v/>
      </c>
      <c r="E17" s="95">
        <f>E4*28000000*1.22*3</f>
        <v/>
      </c>
      <c r="F17" s="95">
        <f>F4*28000000*1.22*3</f>
        <v/>
      </c>
      <c r="G17" s="96">
        <f>C17+D17+E17+F17</f>
        <v/>
      </c>
      <c r="H17" s="97">
        <f>G17/G12</f>
        <v/>
      </c>
    </row>
    <row r="18" ht="22" customHeight="1">
      <c r="B18" s="18" t="inlineStr">
        <is>
          <t>Product &amp; Design</t>
        </is>
      </c>
      <c r="C18" s="98">
        <f>C5*27000000*1.22*3</f>
        <v/>
      </c>
      <c r="D18" s="98">
        <f>D5*27000000*1.22*3</f>
        <v/>
      </c>
      <c r="E18" s="98">
        <f>E5*27000000*1.22*3</f>
        <v/>
      </c>
      <c r="F18" s="98">
        <f>F5*27000000*1.22*3</f>
        <v/>
      </c>
      <c r="G18" s="96">
        <f>C18+D18+E18+F18</f>
        <v/>
      </c>
      <c r="H18" s="99">
        <f>G18/G12</f>
        <v/>
      </c>
    </row>
    <row r="19" ht="22" customHeight="1">
      <c r="B19" s="21" t="inlineStr">
        <is>
          <t>Sales &amp; BD</t>
        </is>
      </c>
      <c r="C19" s="95">
        <f>C6*18000000*1.22*3</f>
        <v/>
      </c>
      <c r="D19" s="95">
        <f>D6*18000000*1.22*3</f>
        <v/>
      </c>
      <c r="E19" s="95">
        <f>E6*18000000*1.22*3</f>
        <v/>
      </c>
      <c r="F19" s="95">
        <f>F6*18000000*1.22*3</f>
        <v/>
      </c>
      <c r="G19" s="96">
        <f>C19+D19+E19+F19</f>
        <v/>
      </c>
      <c r="H19" s="97">
        <f>G19/G12</f>
        <v/>
      </c>
    </row>
    <row r="20" ht="22" customHeight="1">
      <c r="B20" s="18" t="inlineStr">
        <is>
          <t>Customer Success</t>
        </is>
      </c>
      <c r="C20" s="98">
        <f>C7*20000000*1.22*3</f>
        <v/>
      </c>
      <c r="D20" s="98">
        <f>D7*20000000*1.22*3</f>
        <v/>
      </c>
      <c r="E20" s="98">
        <f>E7*20000000*1.22*3</f>
        <v/>
      </c>
      <c r="F20" s="98">
        <f>F7*20000000*1.22*3</f>
        <v/>
      </c>
      <c r="G20" s="96">
        <f>C20+D20+E20+F20</f>
        <v/>
      </c>
      <c r="H20" s="99">
        <f>G20/G12</f>
        <v/>
      </c>
    </row>
    <row r="21" ht="22" customHeight="1">
      <c r="B21" s="21" t="inlineStr">
        <is>
          <t>Marketing</t>
        </is>
      </c>
      <c r="C21" s="95">
        <f>C8*22000000*1.22*3</f>
        <v/>
      </c>
      <c r="D21" s="95">
        <f>D8*22000000*1.22*3</f>
        <v/>
      </c>
      <c r="E21" s="95">
        <f>E8*22000000*1.22*3</f>
        <v/>
      </c>
      <c r="F21" s="95">
        <f>F8*22000000*1.22*3</f>
        <v/>
      </c>
      <c r="G21" s="96">
        <f>C21+D21+E21+F21</f>
        <v/>
      </c>
      <c r="H21" s="97">
        <f>G21/G12</f>
        <v/>
      </c>
    </row>
    <row r="22" ht="22" customHeight="1">
      <c r="B22" s="18" t="inlineStr">
        <is>
          <t>HR &amp; Admin</t>
        </is>
      </c>
      <c r="C22" s="98">
        <f>C9*16000000*1.22*3</f>
        <v/>
      </c>
      <c r="D22" s="98">
        <f>D9*16000000*1.22*3</f>
        <v/>
      </c>
      <c r="E22" s="98">
        <f>E9*16000000*1.22*3</f>
        <v/>
      </c>
      <c r="F22" s="98">
        <f>F9*16000000*1.22*3</f>
        <v/>
      </c>
      <c r="G22" s="96">
        <f>C22+D22+E22+F22</f>
        <v/>
      </c>
      <c r="H22" s="99">
        <f>G22/G12</f>
        <v/>
      </c>
    </row>
    <row r="23" ht="22" customHeight="1">
      <c r="B23" s="21" t="inlineStr">
        <is>
          <t>Finance</t>
        </is>
      </c>
      <c r="C23" s="95">
        <f>C10*18000000*1.22*3</f>
        <v/>
      </c>
      <c r="D23" s="95">
        <f>D10*18000000*1.22*3</f>
        <v/>
      </c>
      <c r="E23" s="95">
        <f>E10*18000000*1.22*3</f>
        <v/>
      </c>
      <c r="F23" s="95">
        <f>F10*18000000*1.22*3</f>
        <v/>
      </c>
      <c r="G23" s="96">
        <f>C23+D23+E23+F23</f>
        <v/>
      </c>
      <c r="H23" s="97">
        <f>G23/G12</f>
        <v/>
      </c>
    </row>
    <row r="24" ht="22" customHeight="1">
      <c r="B24" s="18" t="inlineStr">
        <is>
          <t>Leadership</t>
        </is>
      </c>
      <c r="C24" s="98">
        <f>C11*55000000*1.22*3</f>
        <v/>
      </c>
      <c r="D24" s="98">
        <f>D11*55000000*1.22*3</f>
        <v/>
      </c>
      <c r="E24" s="98">
        <f>E11*55000000*1.22*3</f>
        <v/>
      </c>
      <c r="F24" s="98">
        <f>F11*55000000*1.22*3</f>
        <v/>
      </c>
      <c r="G24" s="96">
        <f>C24+D24+E24+F24</f>
        <v/>
      </c>
      <c r="H24" s="99">
        <f>G24/G12</f>
        <v/>
      </c>
    </row>
    <row r="25" ht="26" customHeight="1">
      <c r="B25" s="100" t="inlineStr">
        <is>
          <t>QUARTERLY TOTAL</t>
        </is>
      </c>
      <c r="C25" s="101">
        <f>SUM(C17:C24)</f>
        <v/>
      </c>
      <c r="D25" s="101">
        <f>SUM(D17:D24)</f>
        <v/>
      </c>
      <c r="E25" s="101">
        <f>SUM(E17:E24)</f>
        <v/>
      </c>
      <c r="F25" s="101">
        <f>SUM(F17:F24)</f>
        <v/>
      </c>
      <c r="G25" s="101">
        <f>SUM(G17:G24)</f>
        <v/>
      </c>
      <c r="H25" s="102">
        <f>SUM(H17:H24)</f>
        <v/>
      </c>
    </row>
  </sheetData>
  <mergeCells count="2">
    <mergeCell ref="B1:H1"/>
    <mergeCell ref="B15:H15"/>
  </mergeCells>
  <pageMargins left="0.4" right="0.4" top="0.5" bottom="0.5" header="0.5" footer="0.5"/>
  <pageSetup orientation="landscape" fitToWidth="1"/>
</worksheet>
</file>

<file path=xl/worksheets/sheet5.xml><?xml version="1.0" encoding="utf-8"?>
<worksheet xmlns="http://schemas.openxmlformats.org/spreadsheetml/2006/main">
  <sheetPr>
    <tabColor rgb="00FFB020"/>
    <outlinePr summaryBelow="1" summaryRight="1"/>
    <pageSetUpPr fitToPage="1"/>
  </sheetPr>
  <dimension ref="B1:G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2" customWidth="1" min="3" max="3"/>
    <col width="20" customWidth="1" min="4" max="4"/>
    <col width="20" customWidth="1" min="5" max="5"/>
    <col width="16" customWidth="1" min="6" max="6"/>
    <col width="16" customWidth="1" min="7" max="7"/>
  </cols>
  <sheetData>
    <row r="1" ht="36" customHeight="1">
      <c r="B1" s="103" t="inlineStr">
        <is>
          <t>📋  HEADCOUNT REQUEST FORM — YÊU CẦU TUYỂN DỤNG MỚI</t>
        </is>
      </c>
    </row>
    <row r="2" ht="6" customHeight="1"/>
    <row r="3" ht="22" customHeight="1">
      <c r="B3" s="12" t="inlineStr">
        <is>
          <t>⚖️  Mỗi vị trí mở mới cần HR review và CEO/CFO phê duyệt trước khi tuyển. Nộp form này ít nhất 2 tuần trước ngày cần người.</t>
        </is>
      </c>
    </row>
    <row r="4" ht="8" customHeight="1"/>
    <row r="5" ht="24" customHeight="1">
      <c r="B5" s="13" t="inlineStr">
        <is>
          <t>📝  THÔNG TIN VỊ TRÍ</t>
        </is>
      </c>
    </row>
    <row r="6" ht="22" customHeight="1">
      <c r="B6" s="104" t="inlineStr">
        <is>
          <t>Tên vị trí / Job Title:</t>
        </is>
      </c>
      <c r="D6" s="105" t="inlineStr">
        <is>
          <t>______________________________</t>
        </is>
      </c>
    </row>
    <row r="7" ht="22" customHeight="1">
      <c r="B7" s="104" t="inlineStr">
        <is>
          <t>Phòng ban:</t>
        </is>
      </c>
      <c r="D7" s="105" t="inlineStr">
        <is>
          <t>______________________________</t>
        </is>
      </c>
    </row>
    <row r="8" ht="22" customHeight="1">
      <c r="B8" s="104" t="inlineStr">
        <is>
          <t>Cấp độ (IC / Manager / Director):</t>
        </is>
      </c>
      <c r="D8" s="105" t="inlineStr">
        <is>
          <t>______________________________</t>
        </is>
      </c>
    </row>
    <row r="9" ht="22" customHeight="1">
      <c r="B9" s="104" t="inlineStr">
        <is>
          <t>Báo cáo trực tiếp cho:</t>
        </is>
      </c>
      <c r="D9" s="105" t="inlineStr">
        <is>
          <t>______________________________</t>
        </is>
      </c>
    </row>
    <row r="10" ht="22" customHeight="1">
      <c r="B10" s="104" t="inlineStr">
        <is>
          <t>Hình thức làm việc (On-site/Remote/Hybrid):</t>
        </is>
      </c>
      <c r="D10" s="105" t="inlineStr">
        <is>
          <t>______________________________</t>
        </is>
      </c>
    </row>
    <row r="11" ht="22" customHeight="1">
      <c r="B11" s="104" t="inlineStr">
        <is>
          <t>Địa điểm:</t>
        </is>
      </c>
      <c r="D11" s="105" t="inlineStr">
        <is>
          <t>______________________________</t>
        </is>
      </c>
    </row>
    <row r="12" ht="22" customHeight="1">
      <c r="B12" s="104" t="inlineStr">
        <is>
          <t>Ngày cần người (Target Start Date):</t>
        </is>
      </c>
      <c r="D12" s="105" t="inlineStr">
        <is>
          <t>______________________________</t>
        </is>
      </c>
    </row>
    <row r="13" ht="22" customHeight="1">
      <c r="B13" s="104" t="inlineStr">
        <is>
          <t>Lương đề xuất (VND/tháng gross):</t>
        </is>
      </c>
      <c r="D13" s="105" t="inlineStr">
        <is>
          <t>______________________________</t>
        </is>
      </c>
    </row>
    <row r="14" ht="10" customHeight="1"/>
    <row r="15" ht="24" customHeight="1">
      <c r="B15" s="23" t="inlineStr">
        <is>
          <t>📊  LÝ DO VÀ BUSINESS CASE</t>
        </is>
      </c>
    </row>
    <row r="16" ht="22" customHeight="1">
      <c r="B16" s="104" t="inlineStr">
        <is>
          <t>Lý do tuyển (chọn một):</t>
        </is>
      </c>
      <c r="D16" s="105" t="inlineStr">
        <is>
          <t>○ New HC theo HC Plan  ○ Backfill vị trí nghỉ  ○ Scope tăng  ○ Dự án mới</t>
        </is>
      </c>
    </row>
    <row r="17" ht="22" customHeight="1">
      <c r="B17" s="104" t="inlineStr">
        <is>
          <t>Vị trí này có trong HC Plan Q?:</t>
        </is>
      </c>
      <c r="D17" s="105" t="inlineStr">
        <is>
          <t>○ Có — Sheet HC Plan dòng #___  ○ Không — cần CEO phê duyệt thêm</t>
        </is>
      </c>
    </row>
    <row r="18" ht="22" customHeight="1">
      <c r="B18" s="104" t="inlineStr">
        <is>
          <t>Nếu không tuyển được, impact?:</t>
        </is>
      </c>
      <c r="D18" s="105" t="inlineStr">
        <is>
          <t>______________________________</t>
        </is>
      </c>
    </row>
    <row r="19" ht="22" customHeight="1">
      <c r="B19" s="104" t="inlineStr">
        <is>
          <t>ROI kỳ vọng (doanh thu/tiết kiệm/năm):</t>
        </is>
      </c>
      <c r="D19" s="105" t="inlineStr">
        <is>
          <t>______________________________</t>
        </is>
      </c>
    </row>
    <row r="20" ht="22" customHeight="1">
      <c r="B20" s="104" t="inlineStr">
        <is>
          <t>Đã thử giải pháp thay thế chưa?:</t>
        </is>
      </c>
      <c r="D20" s="105" t="inlineStr">
        <is>
          <t>○ Outsource  ○ Redistribute workload  ○ Automation  ○ Chưa</t>
        </is>
      </c>
    </row>
    <row r="21" ht="10" customHeight="1"/>
    <row r="22" ht="24" customHeight="1">
      <c r="B22" s="106" t="inlineStr">
        <is>
          <t>📋  MÔ TẢ CÔNG VIỆC TÓM TẮT</t>
        </is>
      </c>
    </row>
    <row r="23" ht="40" customHeight="1">
      <c r="B23" s="107" t="inlineStr">
        <is>
          <t>3 nhiệm vụ chính (Key Responsibilities):</t>
        </is>
      </c>
      <c r="D23" s="108" t="n"/>
    </row>
    <row r="24" ht="40" customHeight="1">
      <c r="B24" s="107" t="inlineStr">
        <is>
          <t>Yêu cầu kỹ năng bắt buộc (Must-have):</t>
        </is>
      </c>
      <c r="D24" s="108" t="n"/>
    </row>
    <row r="25" ht="40" customHeight="1">
      <c r="B25" s="107" t="inlineStr">
        <is>
          <t>Kỹ năng ưu tiên (Nice-to-have):</t>
        </is>
      </c>
      <c r="D25" s="108" t="n"/>
    </row>
    <row r="26" ht="10" customHeight="1"/>
    <row r="27" ht="24" customHeight="1">
      <c r="B27" s="106" t="inlineStr">
        <is>
          <t>✅  PHÊ DUYỆT</t>
        </is>
      </c>
    </row>
    <row r="28" ht="90" customHeight="1">
      <c r="B28" s="109" t="inlineStr">
        <is>
          <t>🙋 Trưởng Phòng
Yêu Cầu
Họ tên: ______________
Chữ ký: ______________
Ngày: _______________</t>
        </is>
      </c>
      <c r="D28" s="110" t="inlineStr">
        <is>
          <t>👥 HR Director
Review
Họ tên: ______________
Chữ ký: ______________
Ngày: _______________</t>
        </is>
      </c>
      <c r="F28" s="111" t="inlineStr">
        <is>
          <t>💼 CFO / CEO
Phê Duyệt
Họ tên: ______________
Chữ ký: ______________
Ngày: _______________</t>
        </is>
      </c>
    </row>
  </sheetData>
  <mergeCells count="41">
    <mergeCell ref="D18:G18"/>
    <mergeCell ref="B16:C16"/>
    <mergeCell ref="D9:G9"/>
    <mergeCell ref="B7:C7"/>
    <mergeCell ref="B25:C25"/>
    <mergeCell ref="D12:G12"/>
    <mergeCell ref="D8:G8"/>
    <mergeCell ref="D25:G25"/>
    <mergeCell ref="B1:G1"/>
    <mergeCell ref="D24:G24"/>
    <mergeCell ref="B18:C18"/>
    <mergeCell ref="B12:C12"/>
    <mergeCell ref="D23:G23"/>
    <mergeCell ref="B11:C11"/>
    <mergeCell ref="D20:G20"/>
    <mergeCell ref="B23:C23"/>
    <mergeCell ref="D19:G19"/>
    <mergeCell ref="B17:C17"/>
    <mergeCell ref="D10:G10"/>
    <mergeCell ref="B8:C8"/>
    <mergeCell ref="B15:G15"/>
    <mergeCell ref="B13:C13"/>
    <mergeCell ref="B5:G5"/>
    <mergeCell ref="B19:C19"/>
    <mergeCell ref="D6:G6"/>
    <mergeCell ref="B10:C10"/>
    <mergeCell ref="B28:C28"/>
    <mergeCell ref="D28:E28"/>
    <mergeCell ref="F28:G28"/>
    <mergeCell ref="D11:G11"/>
    <mergeCell ref="D13:G13"/>
    <mergeCell ref="B9:C9"/>
    <mergeCell ref="B3:G3"/>
    <mergeCell ref="B6:C6"/>
    <mergeCell ref="B24:C24"/>
    <mergeCell ref="D17:G17"/>
    <mergeCell ref="B22:G22"/>
    <mergeCell ref="B20:C20"/>
    <mergeCell ref="D16:G16"/>
    <mergeCell ref="B27:G27"/>
    <mergeCell ref="D7:G7"/>
  </mergeCells>
  <pageMargins left="0.4" right="0.4" top="0.5" bottom="0.5" header="0.5" footer="0.5"/>
  <pageSetup orientation="landscape" fitToWidth="1"/>
</worksheet>
</file>

<file path=xl/worksheets/sheet6.xml><?xml version="1.0" encoding="utf-8"?>
<worksheet xmlns="http://schemas.openxmlformats.org/spreadsheetml/2006/main">
  <sheetPr>
    <tabColor rgb="0000B4D8"/>
    <outlinePr summaryBelow="1" summaryRight="1"/>
    <pageSetUpPr fitToPage="1"/>
  </sheetPr>
  <dimension ref="B1:M16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6" customWidth="1" min="2" max="2"/>
    <col width="28" customWidth="1" min="3" max="3"/>
    <col width="14" customWidth="1" min="4" max="4"/>
    <col width="14" customWidth="1" min="5" max="5"/>
    <col width="14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4" customWidth="1" min="12" max="12"/>
    <col width="18" customWidth="1" min="13" max="13"/>
  </cols>
  <sheetData>
    <row r="1" ht="36" customHeight="1">
      <c r="B1" s="11" t="inlineStr">
        <is>
          <t>🔄  HIRING PIPELINE TRACKER — THEO DÕI TUYỂN DỤNG Q2 2026  ·  TANCA RECRUIT</t>
        </is>
      </c>
    </row>
    <row r="2" ht="6" customHeight="1"/>
    <row r="3" ht="22" customHeight="1">
      <c r="B3" s="31" t="inlineStr">
        <is>
          <t>THÔNG TIN</t>
        </is>
      </c>
      <c r="E3" s="32" t="inlineStr">
        <is>
          <t>FUNNEL TUYỂN DỤNG</t>
        </is>
      </c>
      <c r="I3" s="33" t="inlineStr">
        <is>
          <t>TIMELINE</t>
        </is>
      </c>
      <c r="L3" s="112" t="inlineStr">
        <is>
          <t>KẾT QUẢ</t>
        </is>
      </c>
    </row>
    <row r="4" ht="50" customHeight="1">
      <c r="B4" s="35" t="inlineStr">
        <is>
          <t>#</t>
        </is>
      </c>
      <c r="C4" s="35" t="inlineStr">
        <is>
          <t>Vị Trí / Role</t>
        </is>
      </c>
      <c r="D4" s="35" t="inlineStr">
        <is>
          <t>Phòng Ban</t>
        </is>
      </c>
      <c r="E4" s="36" t="inlineStr">
        <is>
          <t>Ứng Viên
Applied</t>
        </is>
      </c>
      <c r="F4" s="36" t="inlineStr">
        <is>
          <t>CV Lọc
Shortlist</t>
        </is>
      </c>
      <c r="G4" s="113" t="inlineStr">
        <is>
          <t>Phỏng Vấn
Interview</t>
        </is>
      </c>
      <c r="H4" s="113" t="inlineStr">
        <is>
          <t>Final
Round</t>
        </is>
      </c>
      <c r="I4" s="37" t="inlineStr">
        <is>
          <t>JD Post Date</t>
        </is>
      </c>
      <c r="J4" s="37" t="inlineStr">
        <is>
          <t>Target
Close</t>
        </is>
      </c>
      <c r="K4" s="37" t="inlineStr">
        <is>
          <t>Days Open</t>
        </is>
      </c>
      <c r="L4" s="114" t="inlineStr">
        <is>
          <t>Status</t>
        </is>
      </c>
      <c r="M4" s="114" t="inlineStr">
        <is>
          <t>Offer / Notes</t>
        </is>
      </c>
    </row>
    <row r="5" ht="22" customHeight="1">
      <c r="B5" s="40" t="n">
        <v>1</v>
      </c>
      <c r="C5" s="21" t="inlineStr">
        <is>
          <t>Software Engineer</t>
        </is>
      </c>
      <c r="D5" s="40" t="inlineStr">
        <is>
          <t>Engineering</t>
        </is>
      </c>
      <c r="E5" s="115" t="n">
        <v>24</v>
      </c>
      <c r="F5" s="116" t="n">
        <v>10</v>
      </c>
      <c r="G5" s="116" t="n">
        <v>4</v>
      </c>
      <c r="H5" s="117" t="n">
        <v>2</v>
      </c>
      <c r="I5" s="118" t="inlineStr">
        <is>
          <t>01/04/2026</t>
        </is>
      </c>
      <c r="J5" s="119" t="inlineStr">
        <is>
          <t>30/04/2026</t>
        </is>
      </c>
      <c r="K5" s="120">
        <f>IF(I5="","",TODAY()-DATEVALUE(I5))</f>
        <v/>
      </c>
      <c r="L5" s="121" t="inlineStr">
        <is>
          <t>🟡 In Progress</t>
        </is>
      </c>
      <c r="M5" s="122" t="inlineStr">
        <is>
          <t>Senior level preferred</t>
        </is>
      </c>
    </row>
    <row r="6" ht="22" customHeight="1">
      <c r="B6" s="45" t="n">
        <v>2</v>
      </c>
      <c r="C6" s="18" t="inlineStr">
        <is>
          <t>Senior Engineer</t>
        </is>
      </c>
      <c r="D6" s="45" t="inlineStr">
        <is>
          <t>Engineering</t>
        </is>
      </c>
      <c r="E6" s="116" t="n">
        <v>8</v>
      </c>
      <c r="F6" s="116" t="n">
        <v>4</v>
      </c>
      <c r="G6" s="117" t="n">
        <v>2</v>
      </c>
      <c r="H6" s="117" t="n">
        <v>1</v>
      </c>
      <c r="I6" s="123" t="inlineStr">
        <is>
          <t>05/04/2026</t>
        </is>
      </c>
      <c r="J6" s="124" t="inlineStr">
        <is>
          <t>15/05/2026</t>
        </is>
      </c>
      <c r="K6" s="125">
        <f>IF(I6="","",TODAY()-DATEVALUE(I6))</f>
        <v/>
      </c>
      <c r="L6" s="121" t="inlineStr">
        <is>
          <t>🟡 In Progress</t>
        </is>
      </c>
      <c r="M6" s="126" t="inlineStr">
        <is>
          <t>Node.js + React</t>
        </is>
      </c>
    </row>
    <row r="7" ht="22" customHeight="1">
      <c r="B7" s="40" t="n">
        <v>3</v>
      </c>
      <c r="C7" s="21" t="inlineStr">
        <is>
          <t>Sales Executive (HCM)</t>
        </is>
      </c>
      <c r="D7" s="40" t="inlineStr">
        <is>
          <t>Sales &amp; BD</t>
        </is>
      </c>
      <c r="E7" s="115" t="n">
        <v>31</v>
      </c>
      <c r="F7" s="115" t="n">
        <v>12</v>
      </c>
      <c r="G7" s="116" t="n">
        <v>5</v>
      </c>
      <c r="H7" s="117" t="n">
        <v>3</v>
      </c>
      <c r="I7" s="118" t="inlineStr">
        <is>
          <t>01/04/2026</t>
        </is>
      </c>
      <c r="J7" s="119" t="inlineStr">
        <is>
          <t>25/04/2026</t>
        </is>
      </c>
      <c r="K7" s="120">
        <f>IF(I7="","",TODAY()-DATEVALUE(I7))</f>
        <v/>
      </c>
      <c r="L7" s="127" t="inlineStr">
        <is>
          <t>🟢 Offer Stage</t>
        </is>
      </c>
      <c r="M7" s="122" t="inlineStr">
        <is>
          <t>1 offer extended</t>
        </is>
      </c>
    </row>
    <row r="8" ht="22" customHeight="1">
      <c r="B8" s="45" t="n">
        <v>4</v>
      </c>
      <c r="C8" s="18" t="inlineStr">
        <is>
          <t>Sales Executive (HN)</t>
        </is>
      </c>
      <c r="D8" s="45" t="inlineStr">
        <is>
          <t>Sales &amp; BD</t>
        </is>
      </c>
      <c r="E8" s="115" t="n">
        <v>18</v>
      </c>
      <c r="F8" s="116" t="n">
        <v>7</v>
      </c>
      <c r="G8" s="117" t="n">
        <v>3</v>
      </c>
      <c r="H8" s="117" t="n">
        <v>0</v>
      </c>
      <c r="I8" s="123" t="inlineStr">
        <is>
          <t>10/04/2026</t>
        </is>
      </c>
      <c r="J8" s="124" t="inlineStr">
        <is>
          <t>10/05/2026</t>
        </is>
      </c>
      <c r="K8" s="125">
        <f>IF(I8="","",TODAY()-DATEVALUE(I8))</f>
        <v/>
      </c>
      <c r="L8" s="128" t="inlineStr">
        <is>
          <t>🔵 Screening</t>
        </is>
      </c>
      <c r="M8" s="126" t="inlineStr">
        <is>
          <t>Remote friendly</t>
        </is>
      </c>
    </row>
    <row r="9" ht="22" customHeight="1">
      <c r="B9" s="40" t="n">
        <v>5</v>
      </c>
      <c r="C9" s="21" t="inlineStr">
        <is>
          <t>Marketing Manager</t>
        </is>
      </c>
      <c r="D9" s="40" t="inlineStr">
        <is>
          <t>Marketing</t>
        </is>
      </c>
      <c r="E9" s="115" t="n">
        <v>14</v>
      </c>
      <c r="F9" s="116" t="n">
        <v>6</v>
      </c>
      <c r="G9" s="117" t="n">
        <v>2</v>
      </c>
      <c r="H9" s="117" t="n">
        <v>1</v>
      </c>
      <c r="I9" s="118" t="inlineStr">
        <is>
          <t>07/04/2026</t>
        </is>
      </c>
      <c r="J9" s="119" t="inlineStr">
        <is>
          <t>07/05/2026</t>
        </is>
      </c>
      <c r="K9" s="120">
        <f>IF(I9="","",TODAY()-DATEVALUE(I9))</f>
        <v/>
      </c>
      <c r="L9" s="121" t="inlineStr">
        <is>
          <t>🟡 In Progress</t>
        </is>
      </c>
      <c r="M9" s="122" t="inlineStr">
        <is>
          <t>SaaS exp required</t>
        </is>
      </c>
    </row>
    <row r="10" ht="22" customHeight="1">
      <c r="B10" s="45" t="n">
        <v>6</v>
      </c>
      <c r="C10" s="18" t="inlineStr">
        <is>
          <t>HR Business Partner</t>
        </is>
      </c>
      <c r="D10" s="45" t="inlineStr">
        <is>
          <t>HR &amp; Admin</t>
        </is>
      </c>
      <c r="E10" s="115" t="n">
        <v>20</v>
      </c>
      <c r="F10" s="116" t="n">
        <v>8</v>
      </c>
      <c r="G10" s="117" t="n">
        <v>3</v>
      </c>
      <c r="H10" s="117" t="n">
        <v>2</v>
      </c>
      <c r="I10" s="123" t="inlineStr">
        <is>
          <t>01/04/2026</t>
        </is>
      </c>
      <c r="J10" s="124" t="inlineStr">
        <is>
          <t>30/04/2026</t>
        </is>
      </c>
      <c r="K10" s="125">
        <f>IF(I10="","",TODAY()-DATEVALUE(I10))</f>
        <v/>
      </c>
      <c r="L10" s="127" t="inlineStr">
        <is>
          <t>🟢 Offer Stage</t>
        </is>
      </c>
      <c r="M10" s="126" t="inlineStr">
        <is>
          <t>Final approval pending</t>
        </is>
      </c>
    </row>
    <row r="11" ht="22" customHeight="1">
      <c r="B11" s="40" t="n">
        <v>7</v>
      </c>
      <c r="C11" s="21" t="inlineStr">
        <is>
          <t>Customer Success Mgr</t>
        </is>
      </c>
      <c r="D11" s="40" t="inlineStr">
        <is>
          <t>Customer Success</t>
        </is>
      </c>
      <c r="E11" s="115" t="n">
        <v>16</v>
      </c>
      <c r="F11" s="116" t="n">
        <v>6</v>
      </c>
      <c r="G11" s="117" t="n">
        <v>2</v>
      </c>
      <c r="H11" s="117" t="n">
        <v>0</v>
      </c>
      <c r="I11" s="118" t="inlineStr">
        <is>
          <t>08/04/2026</t>
        </is>
      </c>
      <c r="J11" s="119" t="inlineStr">
        <is>
          <t>08/05/2026</t>
        </is>
      </c>
      <c r="K11" s="120">
        <f>IF(I11="","",TODAY()-DATEVALUE(I11))</f>
        <v/>
      </c>
      <c r="L11" s="128" t="inlineStr">
        <is>
          <t>🔵 Screening</t>
        </is>
      </c>
      <c r="M11" s="122" t="inlineStr"/>
    </row>
    <row r="12" ht="22" customHeight="1">
      <c r="B12" s="45" t="n">
        <v>8</v>
      </c>
      <c r="C12" s="18" t="inlineStr">
        <is>
          <t>Product Manager</t>
        </is>
      </c>
      <c r="D12" s="45" t="inlineStr">
        <is>
          <t>Product &amp; Design</t>
        </is>
      </c>
      <c r="E12" s="115" t="n">
        <v>11</v>
      </c>
      <c r="F12" s="116" t="n">
        <v>5</v>
      </c>
      <c r="G12" s="117" t="n">
        <v>2</v>
      </c>
      <c r="H12" s="117" t="n">
        <v>1</v>
      </c>
      <c r="I12" s="123" t="inlineStr">
        <is>
          <t>12/04/2026</t>
        </is>
      </c>
      <c r="J12" s="124" t="inlineStr">
        <is>
          <t>12/05/2026</t>
        </is>
      </c>
      <c r="K12" s="125">
        <f>IF(I12="","",TODAY()-DATEVALUE(I12))</f>
        <v/>
      </c>
      <c r="L12" s="121" t="inlineStr">
        <is>
          <t>🟡 In Progress</t>
        </is>
      </c>
      <c r="M12" s="126" t="inlineStr">
        <is>
          <t>B2B SaaS exp</t>
        </is>
      </c>
    </row>
    <row r="13" ht="22" customHeight="1">
      <c r="B13" s="40" t="n">
        <v>9</v>
      </c>
      <c r="C13" s="21" t="inlineStr">
        <is>
          <t>UI/UX Designer</t>
        </is>
      </c>
      <c r="D13" s="40" t="inlineStr">
        <is>
          <t>Product &amp; Design</t>
        </is>
      </c>
      <c r="E13" s="115" t="n">
        <v>22</v>
      </c>
      <c r="F13" s="116" t="n">
        <v>9</v>
      </c>
      <c r="G13" s="117" t="n">
        <v>3</v>
      </c>
      <c r="H13" s="117" t="n">
        <v>1</v>
      </c>
      <c r="I13" s="118" t="inlineStr">
        <is>
          <t>03/04/2026</t>
        </is>
      </c>
      <c r="J13" s="119" t="inlineStr">
        <is>
          <t>03/05/2026</t>
        </is>
      </c>
      <c r="K13" s="120">
        <f>IF(I13="","",TODAY()-DATEVALUE(I13))</f>
        <v/>
      </c>
      <c r="L13" s="121" t="inlineStr">
        <is>
          <t>🟡 In Progress</t>
        </is>
      </c>
      <c r="M13" s="122" t="inlineStr">
        <is>
          <t>Portfolio required</t>
        </is>
      </c>
    </row>
    <row r="14" ht="22" customHeight="1">
      <c r="B14" s="45" t="n">
        <v>10</v>
      </c>
      <c r="C14" s="18" t="inlineStr">
        <is>
          <t>DevOps Engineer</t>
        </is>
      </c>
      <c r="D14" s="45" t="inlineStr">
        <is>
          <t>Engineering</t>
        </is>
      </c>
      <c r="E14" s="116" t="n">
        <v>9</v>
      </c>
      <c r="F14" s="116" t="n">
        <v>4</v>
      </c>
      <c r="G14" s="117" t="n">
        <v>2</v>
      </c>
      <c r="H14" s="117" t="n">
        <v>0</v>
      </c>
      <c r="I14" s="123" t="inlineStr">
        <is>
          <t>14/04/2026</t>
        </is>
      </c>
      <c r="J14" s="124" t="inlineStr">
        <is>
          <t>14/05/2026</t>
        </is>
      </c>
      <c r="K14" s="125">
        <f>IF(I14="","",TODAY()-DATEVALUE(I14))</f>
        <v/>
      </c>
      <c r="L14" s="128" t="inlineStr">
        <is>
          <t>🔵 Screening</t>
        </is>
      </c>
      <c r="M14" s="126" t="inlineStr">
        <is>
          <t>AWS + K8s</t>
        </is>
      </c>
    </row>
    <row r="15" ht="26" customHeight="1">
      <c r="B15" s="82" t="inlineStr">
        <is>
          <t>📊 PIPELINE TOTALS</t>
        </is>
      </c>
      <c r="E15" s="129">
        <f>SUM(E5:E14)</f>
        <v/>
      </c>
      <c r="F15" s="129">
        <f>SUM(F5:F14)</f>
        <v/>
      </c>
      <c r="G15" s="129">
        <f>SUM(G5:G14)</f>
        <v/>
      </c>
      <c r="H15" s="129">
        <f>SUM(H5:H14)</f>
        <v/>
      </c>
    </row>
    <row r="16" ht="22" customHeight="1">
      <c r="B16" s="130" t="inlineStr">
        <is>
          <t xml:space="preserve">  Tỷ lệ CV lọc / Ứng viên:</t>
        </is>
      </c>
      <c r="E16" s="131">
        <f>F15/E15</f>
        <v/>
      </c>
      <c r="F16" s="130" t="inlineStr">
        <is>
          <t xml:space="preserve">  Tỷ lệ Final / CV lọc:</t>
        </is>
      </c>
      <c r="H16" s="131">
        <f>H15/F15</f>
        <v/>
      </c>
    </row>
  </sheetData>
  <mergeCells count="8">
    <mergeCell ref="L3:M3"/>
    <mergeCell ref="B3:D3"/>
    <mergeCell ref="B15:D15"/>
    <mergeCell ref="E3:H3"/>
    <mergeCell ref="F16:G16"/>
    <mergeCell ref="B1:M1"/>
    <mergeCell ref="I3:K3"/>
    <mergeCell ref="B16:D16"/>
  </mergeCells>
  <pageMargins left="0.4" right="0.4" top="0.5" bottom="0.5" header="0.5" footer="0.5"/>
  <pageSetup orientation="landscape" fitToWidth="1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 fitToPage="1"/>
  </sheetPr>
  <dimension ref="B1:I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2" customHeight="1">
      <c r="B1" s="132" t="inlineStr">
        <is>
          <t>📊  HEADCOUNT DASHBOARD — TANCA HRM · Q2 2026</t>
        </is>
      </c>
    </row>
    <row r="2" ht="8" customHeight="1"/>
    <row r="3" ht="22" customHeight="1">
      <c r="B3" s="133" t="inlineStr">
        <is>
          <t>👥 Total HC
End of Q4</t>
        </is>
      </c>
      <c r="D3" s="134" t="inlineStr">
        <is>
          <t>📈 Net New Hires
Full Year</t>
        </is>
      </c>
      <c r="F3" s="135" t="inlineStr">
        <is>
          <t>💰 Annual People
Budget (VND)</t>
        </is>
      </c>
      <c r="H3" s="136" t="inlineStr">
        <is>
          <t>🔄 Open Roles
(Pipeline)</t>
        </is>
      </c>
    </row>
    <row r="4" ht="36" customHeight="1">
      <c r="B4" s="137">
        <f>'📊 HC Plan'!H56</f>
        <v/>
      </c>
      <c r="D4" s="138">
        <f>'📊 HC Plan'!H56-'📊 HC Plan'!E56</f>
        <v/>
      </c>
      <c r="F4" s="139">
        <f>'💰 Budget'!H12</f>
        <v/>
      </c>
      <c r="H4" s="140">
        <f>COUNTA('🔄 Pipeline'!C5:C14)</f>
        <v/>
      </c>
    </row>
    <row r="5" ht="12" customHeight="1">
      <c r="B5" s="141" t="n"/>
      <c r="D5" s="142" t="n"/>
      <c r="F5" s="143" t="n"/>
      <c r="H5" s="144" t="n"/>
    </row>
    <row r="6" ht="12" customHeight="1"/>
    <row r="7" ht="26" customHeight="1">
      <c r="B7" s="13" t="inlineStr">
        <is>
          <t>📋  HEADCOUNT BY DEPARTMENT — Q1 → Q4 2026</t>
        </is>
      </c>
    </row>
    <row r="8" ht="44" customHeight="1">
      <c r="B8" s="14" t="inlineStr">
        <is>
          <t>Phòng Ban</t>
        </is>
      </c>
      <c r="C8" s="24" t="inlineStr">
        <is>
          <t>HC Q1</t>
        </is>
      </c>
      <c r="D8" s="24" t="inlineStr">
        <is>
          <t>HC Q2</t>
        </is>
      </c>
      <c r="E8" s="24" t="inlineStr">
        <is>
          <t>HC Q3</t>
        </is>
      </c>
      <c r="F8" s="24" t="inlineStr">
        <is>
          <t>HC Q4</t>
        </is>
      </c>
      <c r="G8" s="145" t="inlineStr">
        <is>
          <t>Net YoY Growth</t>
        </is>
      </c>
      <c r="H8" s="86" t="inlineStr">
        <is>
          <t>Annual Budget (VND)</t>
        </is>
      </c>
    </row>
    <row r="9" ht="22" customHeight="1">
      <c r="B9" s="21" t="inlineStr">
        <is>
          <t>Engineering</t>
        </is>
      </c>
      <c r="C9" s="87">
        <f>'📊 HC Plan'!E11</f>
        <v/>
      </c>
      <c r="D9" s="87">
        <f>'📊 HC Plan'!F11</f>
        <v/>
      </c>
      <c r="E9" s="87">
        <f>'📊 HC Plan'!G11</f>
        <v/>
      </c>
      <c r="F9" s="87">
        <f>'📊 HC Plan'!H11</f>
        <v/>
      </c>
      <c r="G9" s="146">
        <f>F9-C9</f>
        <v/>
      </c>
      <c r="H9" s="44">
        <f>'💰 Budget'!H4</f>
        <v/>
      </c>
    </row>
    <row r="10" ht="22" customHeight="1">
      <c r="B10" s="18" t="inlineStr">
        <is>
          <t>Product &amp; Design</t>
        </is>
      </c>
      <c r="C10" s="90">
        <f>'📊 HC Plan'!E17</f>
        <v/>
      </c>
      <c r="D10" s="90">
        <f>'📊 HC Plan'!F17</f>
        <v/>
      </c>
      <c r="E10" s="90">
        <f>'📊 HC Plan'!G17</f>
        <v/>
      </c>
      <c r="F10" s="90">
        <f>'📊 HC Plan'!H17</f>
        <v/>
      </c>
      <c r="G10" s="146">
        <f>F10-C10</f>
        <v/>
      </c>
      <c r="H10" s="44">
        <f>'💰 Budget'!H5</f>
        <v/>
      </c>
    </row>
    <row r="11" ht="22" customHeight="1">
      <c r="B11" s="21" t="inlineStr">
        <is>
          <t>Sales &amp; BD</t>
        </is>
      </c>
      <c r="C11" s="87">
        <f>'📊 HC Plan'!E24</f>
        <v/>
      </c>
      <c r="D11" s="87">
        <f>'📊 HC Plan'!F24</f>
        <v/>
      </c>
      <c r="E11" s="87">
        <f>'📊 HC Plan'!G24</f>
        <v/>
      </c>
      <c r="F11" s="87">
        <f>'📊 HC Plan'!H24</f>
        <v/>
      </c>
      <c r="G11" s="146">
        <f>F11-C11</f>
        <v/>
      </c>
      <c r="H11" s="44">
        <f>'💰 Budget'!H6</f>
        <v/>
      </c>
    </row>
    <row r="12" ht="22" customHeight="1">
      <c r="B12" s="18" t="inlineStr">
        <is>
          <t>Customer Success</t>
        </is>
      </c>
      <c r="C12" s="90">
        <f>'📊 HC Plan'!E30</f>
        <v/>
      </c>
      <c r="D12" s="90">
        <f>'📊 HC Plan'!F30</f>
        <v/>
      </c>
      <c r="E12" s="90">
        <f>'📊 HC Plan'!G30</f>
        <v/>
      </c>
      <c r="F12" s="90">
        <f>'📊 HC Plan'!H30</f>
        <v/>
      </c>
      <c r="G12" s="146">
        <f>F12-C12</f>
        <v/>
      </c>
      <c r="H12" s="44">
        <f>'💰 Budget'!H7</f>
        <v/>
      </c>
    </row>
    <row r="13" ht="22" customHeight="1">
      <c r="B13" s="21" t="inlineStr">
        <is>
          <t>Marketing</t>
        </is>
      </c>
      <c r="C13" s="87">
        <f>'📊 HC Plan'!E37</f>
        <v/>
      </c>
      <c r="D13" s="87">
        <f>'📊 HC Plan'!F37</f>
        <v/>
      </c>
      <c r="E13" s="87">
        <f>'📊 HC Plan'!G37</f>
        <v/>
      </c>
      <c r="F13" s="87">
        <f>'📊 HC Plan'!H37</f>
        <v/>
      </c>
      <c r="G13" s="146">
        <f>F13-C13</f>
        <v/>
      </c>
      <c r="H13" s="44">
        <f>'💰 Budget'!H8</f>
        <v/>
      </c>
    </row>
    <row r="14" ht="22" customHeight="1">
      <c r="B14" s="18" t="inlineStr">
        <is>
          <t>HR &amp; Admin</t>
        </is>
      </c>
      <c r="C14" s="90">
        <f>'📊 HC Plan'!E43</f>
        <v/>
      </c>
      <c r="D14" s="90">
        <f>'📊 HC Plan'!F43</f>
        <v/>
      </c>
      <c r="E14" s="90">
        <f>'📊 HC Plan'!G43</f>
        <v/>
      </c>
      <c r="F14" s="90">
        <f>'📊 HC Plan'!H43</f>
        <v/>
      </c>
      <c r="G14" s="146">
        <f>F14-C14</f>
        <v/>
      </c>
      <c r="H14" s="44">
        <f>'💰 Budget'!H9</f>
        <v/>
      </c>
    </row>
    <row r="15" ht="22" customHeight="1">
      <c r="B15" s="21" t="inlineStr">
        <is>
          <t>Finance</t>
        </is>
      </c>
      <c r="C15" s="87">
        <f>'📊 HC Plan'!E48</f>
        <v/>
      </c>
      <c r="D15" s="87">
        <f>'📊 HC Plan'!F48</f>
        <v/>
      </c>
      <c r="E15" s="87">
        <f>'📊 HC Plan'!G48</f>
        <v/>
      </c>
      <c r="F15" s="87">
        <f>'📊 HC Plan'!H48</f>
        <v/>
      </c>
      <c r="G15" s="146">
        <f>F15-C15</f>
        <v/>
      </c>
      <c r="H15" s="44">
        <f>'💰 Budget'!H10</f>
        <v/>
      </c>
    </row>
    <row r="16" ht="22" customHeight="1">
      <c r="B16" s="18" t="inlineStr">
        <is>
          <t>Leadership</t>
        </is>
      </c>
      <c r="C16" s="90">
        <f>'📊 HC Plan'!E54</f>
        <v/>
      </c>
      <c r="D16" s="90">
        <f>'📊 HC Plan'!F54</f>
        <v/>
      </c>
      <c r="E16" s="90">
        <f>'📊 HC Plan'!G54</f>
        <v/>
      </c>
      <c r="F16" s="90">
        <f>'📊 HC Plan'!H54</f>
        <v/>
      </c>
      <c r="G16" s="146">
        <f>F16-C16</f>
        <v/>
      </c>
      <c r="H16" s="44">
        <f>'💰 Budget'!H11</f>
        <v/>
      </c>
    </row>
    <row r="17" ht="26" customHeight="1">
      <c r="B17" s="147" t="inlineStr">
        <is>
          <t>TOTAL</t>
        </is>
      </c>
      <c r="C17" s="148">
        <f>SUM(C9:C16)</f>
        <v/>
      </c>
      <c r="D17" s="148">
        <f>SUM(D9:D16)</f>
        <v/>
      </c>
      <c r="E17" s="148">
        <f>SUM(E9:E16)</f>
        <v/>
      </c>
      <c r="F17" s="148">
        <f>SUM(F9:F16)</f>
        <v/>
      </c>
      <c r="G17" s="149">
        <f>SUM(G9:G16)</f>
        <v/>
      </c>
      <c r="H17" s="150">
        <f>SUM(H9:H16)</f>
        <v/>
      </c>
    </row>
    <row r="19" ht="20" customHeight="1">
      <c r="B19" s="151" t="inlineStr">
        <is>
          <t>🚀  Tự động hóa HC planning và tuyển dụng với Tanca HRM — tanca.io/headcount  |  Template v2026 · Tanca HRM</t>
        </is>
      </c>
    </row>
  </sheetData>
  <mergeCells count="15">
    <mergeCell ref="F3:G3"/>
    <mergeCell ref="F4:G4"/>
    <mergeCell ref="B1:H1"/>
    <mergeCell ref="B3:C3"/>
    <mergeCell ref="B5:C5"/>
    <mergeCell ref="B19:H19"/>
    <mergeCell ref="F5:G5"/>
    <mergeCell ref="D5:E5"/>
    <mergeCell ref="H5:I5"/>
    <mergeCell ref="D4:E4"/>
    <mergeCell ref="H4:I4"/>
    <mergeCell ref="B7:H7"/>
    <mergeCell ref="D3:E3"/>
    <mergeCell ref="B4:C4"/>
    <mergeCell ref="H3:I3"/>
  </mergeCells>
  <pageMargins left="0.4" right="0.4" top="0.5" bottom="0.5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2026-04-14T07:05:55Z</dcterms:created>
  <dcterms:modified xmlns:dcterms="http://purl.org/dc/terms/" xmlns:xsi="http://www.w3.org/2001/XMLSchema-instance" xsi:type="dcterms:W3CDTF">2026-04-14T07:05:55Z</dcterms:modified>
</cp:coreProperties>
</file>