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Hướng Dẫn" sheetId="1" state="visible" r:id="rId1"/>
    <sheet xmlns:r="http://schemas.openxmlformats.org/officeDocument/2006/relationships" name="👥 Danh Sách NV" sheetId="2" state="visible" r:id="rId2"/>
    <sheet xmlns:r="http://schemas.openxmlformats.org/officeDocument/2006/relationships" name="💰 Bảng Lương Tháng" sheetId="3" state="visible" r:id="rId3"/>
    <sheet xmlns:r="http://schemas.openxmlformats.org/officeDocument/2006/relationships" name="📊 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0"/>
  </numFmts>
  <fonts count="28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color rgb="00FFFFFF"/>
      <sz val="12"/>
    </font>
    <font>
      <name val="Arial"/>
      <b val="1"/>
      <color rgb="00008C3E"/>
      <sz val="10"/>
    </font>
    <font>
      <name val="Arial"/>
      <color rgb="001A1A2E"/>
      <sz val="10"/>
    </font>
    <font>
      <name val="Arial"/>
      <b val="1"/>
      <color rgb="00FFFFFF"/>
      <sz val="14"/>
    </font>
    <font>
      <name val="Arial"/>
      <i val="1"/>
      <color rgb="00008C3E"/>
      <sz val="10"/>
    </font>
    <font>
      <name val="Arial"/>
      <b val="1"/>
      <color rgb="00FFFFFF"/>
      <sz val="9"/>
    </font>
    <font>
      <name val="Arial"/>
      <color rgb="008892A0"/>
      <sz val="9"/>
    </font>
    <font>
      <name val="Arial"/>
      <color rgb="000000FF"/>
      <sz val="9"/>
    </font>
    <font>
      <name val="Arial"/>
      <b val="1"/>
      <color rgb="00FFFFFF"/>
      <sz val="10"/>
    </font>
    <font>
      <name val="Arial"/>
      <b val="1"/>
      <color rgb="001A1A2E"/>
      <sz val="11"/>
    </font>
    <font>
      <name val="Arial"/>
      <b val="1"/>
      <color rgb="000000FF"/>
      <sz val="11"/>
    </font>
    <font>
      <name val="Arial"/>
      <b val="1"/>
      <color rgb="001A1A2E"/>
      <sz val="10"/>
    </font>
    <font>
      <name val="Arial"/>
      <b val="1"/>
      <color rgb="000000FF"/>
      <sz val="10"/>
    </font>
    <font>
      <name val="Arial"/>
      <b val="1"/>
      <color rgb="00FFFFFF"/>
      <sz val="8"/>
    </font>
    <font>
      <name val="Arial"/>
      <color rgb="001A1A2E"/>
      <sz val="9"/>
    </font>
    <font>
      <name val="Arial"/>
      <color rgb="00000000"/>
      <sz val="9"/>
    </font>
    <font>
      <name val="Arial"/>
      <b val="1"/>
      <color rgb="00008C3E"/>
      <sz val="9"/>
    </font>
    <font>
      <name val="Arial"/>
      <color rgb="00FF4757"/>
      <sz val="9"/>
    </font>
    <font>
      <name val="Arial"/>
      <b val="1"/>
      <color rgb="00FFFFFF"/>
      <sz val="11"/>
    </font>
    <font>
      <name val="Arial"/>
      <b val="1"/>
      <color rgb="00FFFFFF"/>
      <sz val="16"/>
    </font>
    <font>
      <name val="Arial"/>
      <b val="1"/>
      <color rgb="0000B14F"/>
      <sz val="13"/>
    </font>
    <font>
      <name val="Arial"/>
      <i val="1"/>
      <color rgb="00FFFFFF"/>
      <sz val="9"/>
    </font>
    <font>
      <name val="Arial"/>
      <b val="1"/>
      <color rgb="001A1A2E"/>
      <sz val="9"/>
    </font>
    <font>
      <name val="Arial"/>
      <sz val="9"/>
    </font>
    <font>
      <name val="Arial"/>
      <b val="1"/>
      <color rgb="00FF4757"/>
      <sz val="9"/>
    </font>
    <font>
      <name val="Arial"/>
      <i val="1"/>
      <color rgb="008892A0"/>
      <sz val="9"/>
    </font>
  </fonts>
  <fills count="16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00B14F"/>
      </patternFill>
    </fill>
    <fill>
      <patternFill patternType="solid">
        <fgColor rgb="00E8F5EE"/>
      </patternFill>
    </fill>
    <fill>
      <patternFill patternType="solid">
        <fgColor rgb="00FFFFFF"/>
      </patternFill>
    </fill>
    <fill>
      <patternFill patternType="solid">
        <fgColor rgb="00F7F9FC"/>
      </patternFill>
    </fill>
    <fill>
      <patternFill patternType="solid">
        <fgColor rgb="00FFF8EC"/>
      </patternFill>
    </fill>
    <fill>
      <patternFill patternType="solid">
        <fgColor rgb="00FFFDE7"/>
      </patternFill>
    </fill>
    <fill>
      <patternFill patternType="solid">
        <fgColor rgb="001B2838"/>
      </patternFill>
    </fill>
    <fill>
      <patternFill patternType="solid">
        <fgColor rgb="0000B4D8"/>
      </patternFill>
    </fill>
    <fill>
      <patternFill patternType="solid">
        <fgColor rgb="00FF4757"/>
      </patternFill>
    </fill>
    <fill>
      <patternFill patternType="solid">
        <fgColor rgb="00FFB020"/>
      </patternFill>
    </fill>
    <fill>
      <patternFill patternType="solid">
        <fgColor rgb="00008C3E"/>
      </patternFill>
    </fill>
    <fill>
      <patternFill patternType="solid">
        <fgColor rgb="00EFF8FF"/>
      </patternFill>
    </fill>
    <fill>
      <patternFill patternType="solid">
        <fgColor rgb="00FFF0F1"/>
      </patternFill>
    </fill>
  </fills>
  <borders count="9">
    <border>
      <left/>
      <right/>
      <top/>
      <bottom/>
      <diagonal/>
    </border>
    <border>
      <left style="thin">
        <color rgb="00008C3E"/>
      </left>
      <right style="thin">
        <color rgb="00008C3E"/>
      </right>
      <top style="thin">
        <color rgb="00008C3E"/>
      </top>
      <bottom style="thin">
        <color rgb="00008C3E"/>
      </bottom>
    </border>
    <border>
      <left style="thin">
        <color rgb="00D8DDE6"/>
      </left>
      <right style="thin">
        <color rgb="00D8DDE6"/>
      </right>
      <top style="thin">
        <color rgb="00D8DDE6"/>
      </top>
      <bottom style="thin">
        <color rgb="00D8DDE6"/>
      </bottom>
    </border>
    <border>
      <left style="thin">
        <color rgb="0000B14F"/>
      </left>
      <right style="thin">
        <color rgb="0000B14F"/>
      </right>
      <top style="thin">
        <color rgb="0000B14F"/>
      </top>
      <bottom style="thin">
        <color rgb="0000B14F"/>
      </bottom>
    </border>
    <border>
      <left style="thin">
        <color rgb="000D1B2A"/>
      </left>
      <right style="thin">
        <color rgb="000D1B2A"/>
      </right>
      <top style="thin">
        <color rgb="000D1B2A"/>
      </top>
      <bottom style="thin">
        <color rgb="000D1B2A"/>
      </bottom>
    </border>
    <border>
      <left/>
      <right/>
      <top style="thin">
        <color rgb="000D1B2A"/>
      </top>
      <bottom/>
      <diagonal/>
    </border>
    <border>
      <left/>
      <right style="thin">
        <color rgb="000D1B2A"/>
      </right>
      <top style="thin">
        <color rgb="000D1B2A"/>
      </top>
      <bottom/>
      <diagonal/>
    </border>
    <border>
      <left/>
      <right/>
      <top style="thin">
        <color rgb="000D1B2A"/>
      </top>
      <bottom style="thin">
        <color rgb="000D1B2A"/>
      </bottom>
      <diagonal/>
    </border>
    <border>
      <left/>
      <right style="thin">
        <color rgb="000D1B2A"/>
      </right>
      <top style="thin">
        <color rgb="000D1B2A"/>
      </top>
      <bottom style="thin">
        <color rgb="000D1B2A"/>
      </bottom>
      <diagonal/>
    </border>
  </borders>
  <cellStyleXfs count="1">
    <xf numFmtId="0" fontId="0" fillId="0" borderId="0"/>
  </cellStyleXfs>
  <cellXfs count="8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pivotButton="0" quotePrefix="0" xfId="0"/>
    <xf numFmtId="0" fontId="4" fillId="0" borderId="0" pivotButton="0" quotePrefix="0" xfId="0"/>
    <xf numFmtId="0" fontId="4" fillId="0" borderId="0" applyAlignment="1" pivotButton="0" quotePrefix="0" xfId="0">
      <alignment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left" vertical="center" wrapText="1"/>
    </xf>
    <xf numFmtId="3" fontId="9" fillId="5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wrapText="1"/>
    </xf>
    <xf numFmtId="3" fontId="9" fillId="6" borderId="2" applyAlignment="1" pivotButton="0" quotePrefix="0" xfId="0">
      <alignment horizontal="right" vertical="center"/>
    </xf>
    <xf numFmtId="0" fontId="9" fillId="6" borderId="2" applyAlignment="1" pivotButton="0" quotePrefix="0" xfId="0">
      <alignment horizontal="center" vertical="center" wrapText="1"/>
    </xf>
    <xf numFmtId="0" fontId="10" fillId="3" borderId="0" applyAlignment="1" pivotButton="0" quotePrefix="0" xfId="0">
      <alignment horizontal="center" vertical="center" wrapText="1"/>
    </xf>
    <xf numFmtId="3" fontId="10" fillId="3" borderId="1" applyAlignment="1" pivotButton="0" quotePrefix="0" xfId="0">
      <alignment horizontal="right" vertical="center"/>
    </xf>
    <xf numFmtId="0" fontId="11" fillId="7" borderId="0" applyAlignment="1" pivotButton="0" quotePrefix="0" xfId="0">
      <alignment horizontal="left" vertical="center" wrapText="1"/>
    </xf>
    <xf numFmtId="164" fontId="12" fillId="8" borderId="0" applyAlignment="1" pivotButton="0" quotePrefix="0" xfId="0">
      <alignment horizontal="center" vertical="center" wrapText="1"/>
    </xf>
    <xf numFmtId="0" fontId="11" fillId="7" borderId="0" applyAlignment="1" pivotButton="0" quotePrefix="0" xfId="0">
      <alignment horizontal="center" vertical="center" wrapText="1"/>
    </xf>
    <xf numFmtId="0" fontId="12" fillId="8" borderId="0" applyAlignment="1" pivotButton="0" quotePrefix="0" xfId="0">
      <alignment horizontal="center" vertical="center" wrapText="1"/>
    </xf>
    <xf numFmtId="0" fontId="13" fillId="7" borderId="0" applyAlignment="1" pivotButton="0" quotePrefix="0" xfId="0">
      <alignment horizontal="left" vertical="center" wrapText="1"/>
    </xf>
    <xf numFmtId="0" fontId="14" fillId="8" borderId="0" applyAlignment="1" pivotButton="0" quotePrefix="0" xfId="0">
      <alignment horizontal="center" vertical="center" wrapText="1"/>
    </xf>
    <xf numFmtId="0" fontId="7" fillId="9" borderId="0" applyAlignment="1" pivotButton="0" quotePrefix="0" xfId="0">
      <alignment horizontal="center" vertical="center" wrapText="1"/>
    </xf>
    <xf numFmtId="0" fontId="7" fillId="10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center" vertical="center" wrapText="1"/>
    </xf>
    <xf numFmtId="0" fontId="7" fillId="11" borderId="0" applyAlignment="1" pivotButton="0" quotePrefix="0" xfId="0">
      <alignment horizontal="center" vertical="center" wrapText="1"/>
    </xf>
    <xf numFmtId="0" fontId="7" fillId="12" borderId="0" applyAlignment="1" pivotButton="0" quotePrefix="0" xfId="0">
      <alignment horizontal="center" vertical="center" wrapText="1"/>
    </xf>
    <xf numFmtId="0" fontId="7" fillId="13" borderId="0" applyAlignment="1" pivotButton="0" quotePrefix="0" xfId="0">
      <alignment horizontal="center" vertical="center" wrapText="1"/>
    </xf>
    <xf numFmtId="0" fontId="15" fillId="9" borderId="1" applyAlignment="1" pivotButton="0" quotePrefix="0" xfId="0">
      <alignment horizontal="center" vertical="center" wrapText="1"/>
    </xf>
    <xf numFmtId="0" fontId="15" fillId="10" borderId="1" applyAlignment="1" pivotButton="0" quotePrefix="0" xfId="0">
      <alignment horizontal="center" vertical="center" wrapText="1"/>
    </xf>
    <xf numFmtId="0" fontId="15" fillId="3" borderId="1" applyAlignment="1" pivotButton="0" quotePrefix="0" xfId="0">
      <alignment horizontal="center" vertical="center" wrapText="1"/>
    </xf>
    <xf numFmtId="0" fontId="15" fillId="11" borderId="1" applyAlignment="1" pivotButton="0" quotePrefix="0" xfId="0">
      <alignment horizontal="center" vertical="center" wrapText="1"/>
    </xf>
    <xf numFmtId="0" fontId="15" fillId="12" borderId="1" applyAlignment="1" pivotButton="0" quotePrefix="0" xfId="0">
      <alignment horizontal="center" vertical="center" wrapText="1"/>
    </xf>
    <xf numFmtId="0" fontId="15" fillId="13" borderId="1" applyAlignment="1" pivotButton="0" quotePrefix="0" xfId="0">
      <alignment horizontal="center" vertical="center" wrapText="1"/>
    </xf>
    <xf numFmtId="0" fontId="16" fillId="5" borderId="2" applyAlignment="1" pivotButton="0" quotePrefix="0" xfId="0">
      <alignment horizontal="left" vertical="center" wrapText="1"/>
    </xf>
    <xf numFmtId="1" fontId="9" fillId="14" borderId="2" applyAlignment="1" pivotButton="0" quotePrefix="0" xfId="0">
      <alignment horizontal="center" vertical="center" wrapText="1"/>
    </xf>
    <xf numFmtId="0" fontId="9" fillId="14" borderId="2" applyAlignment="1" pivotButton="0" quotePrefix="0" xfId="0">
      <alignment horizontal="center" vertical="center" wrapText="1"/>
    </xf>
    <xf numFmtId="3" fontId="17" fillId="5" borderId="2" applyAlignment="1" pivotButton="0" quotePrefix="0" xfId="0">
      <alignment horizontal="right" vertical="center"/>
    </xf>
    <xf numFmtId="3" fontId="9" fillId="14" borderId="2" applyAlignment="1" pivotButton="0" quotePrefix="0" xfId="0">
      <alignment horizontal="right" vertical="center"/>
    </xf>
    <xf numFmtId="3" fontId="18" fillId="4" borderId="3" applyAlignment="1" pivotButton="0" quotePrefix="0" xfId="0">
      <alignment horizontal="right" vertical="center"/>
    </xf>
    <xf numFmtId="3" fontId="19" fillId="15" borderId="2" applyAlignment="1" pivotButton="0" quotePrefix="0" xfId="0">
      <alignment horizontal="right" vertical="center"/>
    </xf>
    <xf numFmtId="3" fontId="10" fillId="9" borderId="4" applyAlignment="1" pivotButton="0" quotePrefix="0" xfId="0">
      <alignment horizontal="right" vertical="center"/>
    </xf>
    <xf numFmtId="0" fontId="16" fillId="6" borderId="2" applyAlignment="1" pivotButton="0" quotePrefix="0" xfId="0">
      <alignment horizontal="left" vertical="center" wrapText="1"/>
    </xf>
    <xf numFmtId="3" fontId="17" fillId="6" borderId="2" applyAlignment="1" pivotButton="0" quotePrefix="0" xfId="0">
      <alignment horizontal="right" vertical="center"/>
    </xf>
    <xf numFmtId="0" fontId="20" fillId="2" borderId="0" applyAlignment="1" pivotButton="0" quotePrefix="0" xfId="0">
      <alignment horizontal="center" vertical="center" wrapText="1"/>
    </xf>
    <xf numFmtId="3" fontId="10" fillId="2" borderId="3" applyAlignment="1" pivotButton="0" quotePrefix="0" xfId="0">
      <alignment horizontal="right" vertical="center"/>
    </xf>
    <xf numFmtId="0" fontId="21" fillId="2" borderId="0" applyAlignment="1" pivotButton="0" quotePrefix="0" xfId="0">
      <alignment horizontal="center" vertical="center" wrapText="1"/>
    </xf>
    <xf numFmtId="0" fontId="22" fillId="0" borderId="0" applyAlignment="1" pivotButton="0" quotePrefix="0" xfId="0">
      <alignment horizontal="left" vertical="center" wrapText="1"/>
    </xf>
    <xf numFmtId="0" fontId="7" fillId="9" borderId="4" applyAlignment="1" pivotButton="0" quotePrefix="0" xfId="0">
      <alignment horizontal="center" vertical="center" wrapText="1"/>
    </xf>
    <xf numFmtId="0" fontId="0" fillId="0" borderId="7" pivotButton="0" quotePrefix="0" xfId="0"/>
    <xf numFmtId="0" fontId="0" fillId="0" borderId="8" pivotButton="0" quotePrefix="0" xfId="0"/>
    <xf numFmtId="0" fontId="7" fillId="3" borderId="4" applyAlignment="1" pivotButton="0" quotePrefix="0" xfId="0">
      <alignment horizontal="center" vertical="center" wrapText="1"/>
    </xf>
    <xf numFmtId="0" fontId="7" fillId="11" borderId="4" applyAlignment="1" pivotButton="0" quotePrefix="0" xfId="0">
      <alignment horizontal="center" vertical="center" wrapText="1"/>
    </xf>
    <xf numFmtId="0" fontId="7" fillId="12" borderId="4" applyAlignment="1" pivotButton="0" quotePrefix="0" xfId="0">
      <alignment horizontal="center" vertical="center" wrapText="1"/>
    </xf>
    <xf numFmtId="0" fontId="7" fillId="10" borderId="4" applyAlignment="1" pivotButton="0" quotePrefix="0" xfId="0">
      <alignment horizontal="center" vertical="center" wrapText="1"/>
    </xf>
    <xf numFmtId="0" fontId="5" fillId="9" borderId="0" applyAlignment="1" pivotButton="0" quotePrefix="0" xfId="0">
      <alignment horizontal="center" vertical="center" wrapText="1"/>
    </xf>
    <xf numFmtId="3" fontId="5" fillId="3" borderId="0" applyAlignment="1" pivotButton="0" quotePrefix="0" xfId="0">
      <alignment horizontal="center" vertical="center" wrapText="1"/>
    </xf>
    <xf numFmtId="3" fontId="5" fillId="11" borderId="0" applyAlignment="1" pivotButton="0" quotePrefix="0" xfId="0">
      <alignment horizontal="center" vertical="center" wrapText="1"/>
    </xf>
    <xf numFmtId="3" fontId="5" fillId="12" borderId="0" applyAlignment="1" pivotButton="0" quotePrefix="0" xfId="0">
      <alignment horizontal="center" vertical="center" wrapText="1"/>
    </xf>
    <xf numFmtId="3" fontId="5" fillId="10" borderId="0" applyAlignment="1" pivotButton="0" quotePrefix="0" xfId="0">
      <alignment horizontal="center" vertical="center" wrapText="1"/>
    </xf>
    <xf numFmtId="0" fontId="23" fillId="9" borderId="0" applyAlignment="1" pivotButton="0" quotePrefix="0" xfId="0">
      <alignment horizontal="center" vertical="center" wrapText="1"/>
    </xf>
    <xf numFmtId="0" fontId="23" fillId="3" borderId="0" applyAlignment="1" pivotButton="0" quotePrefix="0" xfId="0">
      <alignment horizontal="center" vertical="center" wrapText="1"/>
    </xf>
    <xf numFmtId="0" fontId="23" fillId="11" borderId="0" applyAlignment="1" pivotButton="0" quotePrefix="0" xfId="0">
      <alignment horizontal="center" vertical="center" wrapText="1"/>
    </xf>
    <xf numFmtId="0" fontId="23" fillId="12" borderId="0" applyAlignment="1" pivotButton="0" quotePrefix="0" xfId="0">
      <alignment horizontal="center" vertical="center" wrapText="1"/>
    </xf>
    <xf numFmtId="0" fontId="23" fillId="10" borderId="0" applyAlignment="1" pivotButton="0" quotePrefix="0" xfId="0">
      <alignment horizontal="center" vertical="center" wrapText="1"/>
    </xf>
    <xf numFmtId="0" fontId="0" fillId="9" borderId="0" pivotButton="0" quotePrefix="0" xfId="0"/>
    <xf numFmtId="0" fontId="0" fillId="3" borderId="0" pivotButton="0" quotePrefix="0" xfId="0"/>
    <xf numFmtId="0" fontId="0" fillId="11" borderId="0" pivotButton="0" quotePrefix="0" xfId="0"/>
    <xf numFmtId="0" fontId="0" fillId="12" borderId="0" pivotButton="0" quotePrefix="0" xfId="0"/>
    <xf numFmtId="0" fontId="0" fillId="10" borderId="0" pivotButton="0" quotePrefix="0" xfId="0"/>
    <xf numFmtId="0" fontId="20" fillId="9" borderId="0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24" fillId="5" borderId="2" applyAlignment="1" pivotButton="0" quotePrefix="0" xfId="0">
      <alignment horizontal="left" vertical="center" wrapText="1"/>
    </xf>
    <xf numFmtId="0" fontId="25" fillId="5" borderId="2" applyAlignment="1" pivotButton="0" quotePrefix="0" xfId="0">
      <alignment horizontal="center" vertical="center" wrapText="1"/>
    </xf>
    <xf numFmtId="3" fontId="25" fillId="5" borderId="2" applyAlignment="1" pivotButton="0" quotePrefix="0" xfId="0">
      <alignment horizontal="right" vertical="center"/>
    </xf>
    <xf numFmtId="3" fontId="18" fillId="4" borderId="2" applyAlignment="1" pivotButton="0" quotePrefix="0" xfId="0">
      <alignment horizontal="right" vertical="center"/>
    </xf>
    <xf numFmtId="3" fontId="26" fillId="5" borderId="2" applyAlignment="1" pivotButton="0" quotePrefix="0" xfId="0">
      <alignment horizontal="right" vertical="center"/>
    </xf>
    <xf numFmtId="0" fontId="24" fillId="6" borderId="2" applyAlignment="1" pivotButton="0" quotePrefix="0" xfId="0">
      <alignment horizontal="left" vertical="center" wrapText="1"/>
    </xf>
    <xf numFmtId="0" fontId="25" fillId="6" borderId="2" applyAlignment="1" pivotButton="0" quotePrefix="0" xfId="0">
      <alignment horizontal="center" vertical="center" wrapText="1"/>
    </xf>
    <xf numFmtId="3" fontId="25" fillId="6" borderId="2" applyAlignment="1" pivotButton="0" quotePrefix="0" xfId="0">
      <alignment horizontal="right" vertical="center"/>
    </xf>
    <xf numFmtId="3" fontId="26" fillId="6" borderId="2" applyAlignment="1" pivotButton="0" quotePrefix="0" xfId="0">
      <alignment horizontal="right" vertical="center"/>
    </xf>
    <xf numFmtId="3" fontId="10" fillId="3" borderId="0" applyAlignment="1" pivotButton="0" quotePrefix="0" xfId="0">
      <alignment horizontal="center" vertical="center" wrapText="1"/>
    </xf>
    <xf numFmtId="3" fontId="10" fillId="3" borderId="0" applyAlignment="1" pivotButton="0" quotePrefix="0" xfId="0">
      <alignment horizontal="right" vertical="center"/>
    </xf>
    <xf numFmtId="0" fontId="27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D1B2A"/>
    <outlinePr summaryBelow="1" summaryRight="1"/>
    <pageSetUpPr/>
  </sheetPr>
  <dimension ref="B2:G3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60" customWidth="1" min="3" max="3"/>
  </cols>
  <sheetData>
    <row r="1" ht="8" customHeight="1"/>
    <row r="2" ht="16" customHeight="1">
      <c r="B2" s="1" t="inlineStr">
        <is>
          <t>🏢  TANCA PAYROLL CALCULATION SPREADSHEET</t>
        </is>
      </c>
    </row>
    <row r="3" ht="16" customHeight="1"/>
    <row r="4" ht="16" customHeight="1"/>
    <row r="5" ht="16" customHeight="1"/>
    <row r="6" ht="16" customHeight="1"/>
    <row r="7" ht="16" customHeight="1"/>
    <row r="8">
      <c r="B8" s="2" t="inlineStr">
        <is>
          <t>Bảng Tính Lương Nhân Viên · 2026 Version · Tanca HRM</t>
        </is>
      </c>
    </row>
    <row r="9"/>
    <row r="11" ht="18" customHeight="1"/>
    <row r="12" ht="18" customHeight="1">
      <c r="B12" s="3" t="inlineStr">
        <is>
          <t>📌 MÔ TẢ</t>
        </is>
      </c>
      <c r="C12" s="3" t="inlineStr">
        <is>
          <t>Template tính lương tự động cho đến 200 nhân viên. Bao gồm công thức tính lương cơ bản, phụ cấp, overtime, BHXH/BHYT/BHTN, thuế TNCN, và bảng tóm tắt chi phí nhân sự hàng tháng.</t>
        </is>
      </c>
    </row>
    <row r="13" ht="18" customHeight="1"/>
    <row r="14" ht="18" customHeight="1">
      <c r="B14" s="3" t="inlineStr">
        <is>
          <t>📂 CÁC SHEET</t>
        </is>
      </c>
      <c r="C14" s="3" t="inlineStr"/>
    </row>
    <row r="15" ht="18" customHeight="1">
      <c r="B15" s="4" t="inlineStr">
        <is>
          <t xml:space="preserve">  1️⃣  Danh Sách NV</t>
        </is>
      </c>
      <c r="C15" s="5" t="inlineStr">
        <is>
          <t>Nhập thông tin nhân viên: lương cơ bản, phụ cấp, hợp đồng, ngày vào làm</t>
        </is>
      </c>
    </row>
    <row r="16" ht="18" customHeight="1">
      <c r="B16" s="4" t="inlineStr">
        <is>
          <t xml:space="preserve">  2️⃣  Bảng Lương Tháng</t>
        </is>
      </c>
      <c r="C16" s="5" t="inlineStr">
        <is>
          <t>Tính lương tự động: ngày công, OT, BHXH, thuế TNCN, lương thực lĩnh</t>
        </is>
      </c>
    </row>
    <row r="17" ht="18" customHeight="1">
      <c r="B17" s="4" t="inlineStr">
        <is>
          <t xml:space="preserve">  3️⃣  Dashboard Tóm Tắt</t>
        </is>
      </c>
      <c r="C17" s="5" t="inlineStr">
        <is>
          <t>Tổng hợp chi phí, biểu đồ phân bổ, so sánh tháng trước</t>
        </is>
      </c>
    </row>
    <row r="18" ht="18" customHeight="1"/>
    <row r="19" ht="18" customHeight="1">
      <c r="B19" s="3" t="inlineStr">
        <is>
          <t>🔵 QUY ƯỚC MÀU</t>
        </is>
      </c>
      <c r="C19" s="3" t="inlineStr"/>
    </row>
    <row r="20" ht="18" customHeight="1">
      <c r="B20" s="4" t="inlineStr">
        <is>
          <t xml:space="preserve">  🔵 Chữ xanh dương</t>
        </is>
      </c>
      <c r="C20" s="5" t="inlineStr">
        <is>
          <t>Ô nhập liệu — người dùng điền vào</t>
        </is>
      </c>
    </row>
    <row r="21" ht="18" customHeight="1">
      <c r="B21" s="4" t="inlineStr">
        <is>
          <t xml:space="preserve">  ⚫ Chữ đen</t>
        </is>
      </c>
      <c r="C21" s="5" t="inlineStr">
        <is>
          <t>Công thức tự động — KHÔNG chỉnh sửa</t>
        </is>
      </c>
    </row>
    <row r="22" ht="18" customHeight="1">
      <c r="B22" s="4" t="inlineStr">
        <is>
          <t xml:space="preserve">  🟢 Nền xanh lá</t>
        </is>
      </c>
      <c r="C22" s="5" t="inlineStr">
        <is>
          <t>Kết quả tổng hợp quan trọng</t>
        </is>
      </c>
    </row>
    <row r="23" ht="18" customHeight="1">
      <c r="B23" s="4" t="inlineStr">
        <is>
          <t xml:space="preserve">  🟡 Nền vàng</t>
        </is>
      </c>
      <c r="C23" s="5" t="inlineStr">
        <is>
          <t>Ô cần chú ý / cập nhật</t>
        </is>
      </c>
    </row>
    <row r="24" ht="18" customHeight="1"/>
    <row r="25" ht="18" customHeight="1">
      <c r="B25" s="3" t="inlineStr">
        <is>
          <t>⚙️  THÔNG SỐ BHXH 2026</t>
        </is>
      </c>
      <c r="C25" s="3" t="inlineStr"/>
    </row>
    <row r="26" ht="18" customHeight="1">
      <c r="B26" s="4" t="inlineStr">
        <is>
          <t xml:space="preserve">  BHXH Nhân Viên</t>
        </is>
      </c>
      <c r="C26" s="5" t="inlineStr">
        <is>
          <t>8% (trên lương đóng BHXH)</t>
        </is>
      </c>
    </row>
    <row r="27" ht="18" customHeight="1">
      <c r="B27" s="4" t="inlineStr">
        <is>
          <t xml:space="preserve">  BHYT Nhân Viên</t>
        </is>
      </c>
      <c r="C27" s="5" t="inlineStr">
        <is>
          <t>1.5%</t>
        </is>
      </c>
    </row>
    <row r="28" ht="18" customHeight="1">
      <c r="B28" s="4" t="inlineStr">
        <is>
          <t xml:space="preserve">  BHTN Nhân Viên</t>
        </is>
      </c>
      <c r="C28" s="5" t="inlineStr">
        <is>
          <t>1%</t>
        </is>
      </c>
    </row>
    <row r="29" ht="18" customHeight="1">
      <c r="B29" s="4" t="inlineStr">
        <is>
          <t xml:space="preserve">  BHXH Công Ty</t>
        </is>
      </c>
      <c r="C29" s="5" t="inlineStr">
        <is>
          <t>17.5%</t>
        </is>
      </c>
    </row>
    <row r="30" ht="18" customHeight="1">
      <c r="B30" s="4" t="inlineStr">
        <is>
          <t xml:space="preserve">  BHYT Công Ty</t>
        </is>
      </c>
      <c r="C30" s="5" t="inlineStr">
        <is>
          <t>3%</t>
        </is>
      </c>
    </row>
    <row r="31" ht="18" customHeight="1">
      <c r="B31" s="4" t="inlineStr">
        <is>
          <t xml:space="preserve">  BHTN Công Ty</t>
        </is>
      </c>
      <c r="C31" s="5" t="inlineStr">
        <is>
          <t>1%</t>
        </is>
      </c>
    </row>
    <row r="32" ht="18" customHeight="1">
      <c r="B32" s="4" t="inlineStr">
        <is>
          <t xml:space="preserve">  Giảm trừ bản thân</t>
        </is>
      </c>
      <c r="C32" s="5" t="inlineStr">
        <is>
          <t>11,000,000 VND/tháng</t>
        </is>
      </c>
    </row>
    <row r="33" ht="18" customHeight="1">
      <c r="B33" s="4" t="inlineStr">
        <is>
          <t xml:space="preserve">  Giảm trừ người phụ thuộc</t>
        </is>
      </c>
      <c r="C33" s="5" t="inlineStr">
        <is>
          <t>4,400,000 VND/người/tháng</t>
        </is>
      </c>
    </row>
    <row r="34" ht="18" customHeight="1"/>
    <row r="35" ht="18" customHeight="1">
      <c r="B35" s="3" t="inlineStr">
        <is>
          <t>🚀 TỰ ĐỘNG HÓA VỚI TANCA</t>
        </is>
      </c>
      <c r="C35" s="3" t="inlineStr">
        <is>
          <t>Dùng Tanca Payroll để tự động hóa toàn bộ quy trình này — kết nối chấm công, tính lương, xuất bảng lương PDF và chuyển khoản tự động. tanca.io/payroll</t>
        </is>
      </c>
    </row>
  </sheetData>
  <mergeCells count="2">
    <mergeCell ref="B2:G7"/>
    <mergeCell ref="B8:G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B4D8"/>
    <outlinePr summaryBelow="1" summaryRight="1"/>
    <pageSetUpPr fitToPage="1"/>
  </sheetPr>
  <dimension ref="B1:P25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28" customWidth="1" min="3" max="3"/>
    <col width="14" customWidth="1" min="4" max="4"/>
    <col width="16" customWidth="1" min="5" max="5"/>
    <col width="22" customWidth="1" min="6" max="6"/>
    <col width="20" customWidth="1" min="7" max="7"/>
    <col width="18" customWidth="1" min="8" max="8"/>
    <col width="18" customWidth="1" min="9" max="9"/>
    <col width="16" customWidth="1" min="10" max="10"/>
    <col width="16" customWidth="1" min="11" max="11"/>
    <col width="14" customWidth="1" min="12" max="12"/>
    <col width="14" customWidth="1" min="13" max="13"/>
    <col width="18" customWidth="1" min="14" max="14"/>
    <col width="16" customWidth="1" min="15" max="15"/>
    <col width="18" customWidth="1" min="16" max="16"/>
  </cols>
  <sheetData>
    <row r="1" ht="36" customHeight="1">
      <c r="B1" s="6" t="inlineStr">
        <is>
          <t>👥  DANH SÁCH NHÂN VIÊN — TANCA HRM 2026</t>
        </is>
      </c>
    </row>
    <row r="2" ht="4" customHeight="1"/>
    <row r="3" ht="22" customHeight="1">
      <c r="B3" s="7" t="inlineStr">
        <is>
          <t>📝  Điền thông tin nhân viên vào các ô màu xanh dương. Lương đóng BHXH được giới hạn tối đa 36 tháng lương tối thiểu vùng.</t>
        </is>
      </c>
    </row>
    <row r="4" ht="48" customHeight="1">
      <c r="B4" s="8" t="inlineStr">
        <is>
          <t>STT</t>
        </is>
      </c>
      <c r="C4" s="8" t="inlineStr">
        <is>
          <t>Họ và Tên</t>
        </is>
      </c>
      <c r="D4" s="8" t="inlineStr">
        <is>
          <t>Mã NV</t>
        </is>
      </c>
      <c r="E4" s="8" t="inlineStr">
        <is>
          <t>Bộ Phận</t>
        </is>
      </c>
      <c r="F4" s="8" t="inlineStr">
        <is>
          <t>Chức Danh</t>
        </is>
      </c>
      <c r="G4" s="8" t="inlineStr">
        <is>
          <t>Ngày Vào Làm</t>
        </is>
      </c>
      <c r="H4" s="8" t="inlineStr">
        <is>
          <t>Loại HĐ</t>
        </is>
      </c>
      <c r="I4" s="8" t="inlineStr">
        <is>
          <t>Lương Cơ Bản
(VND)</t>
        </is>
      </c>
      <c r="J4" s="8" t="inlineStr">
        <is>
          <t>Phụ Cấp Chức Vụ
(VND)</t>
        </is>
      </c>
      <c r="K4" s="8" t="inlineStr">
        <is>
          <t>Phụ Cấp Xăng Xe
(VND)</t>
        </is>
      </c>
      <c r="L4" s="8" t="inlineStr">
        <is>
          <t>Phụ Cấp Ăn Trưa
(VND)</t>
        </is>
      </c>
      <c r="M4" s="8" t="inlineStr">
        <is>
          <t>Phụ Cấp Khác
(VND)</t>
        </is>
      </c>
      <c r="N4" s="8" t="inlineStr">
        <is>
          <t>Lương Đóng BHXH
(VND)</t>
        </is>
      </c>
      <c r="O4" s="8" t="inlineStr">
        <is>
          <t>Người PT
(Người)</t>
        </is>
      </c>
      <c r="P4" s="8" t="inlineStr">
        <is>
          <t>Ghi Chú</t>
        </is>
      </c>
    </row>
    <row r="5" ht="22" customHeight="1">
      <c r="B5" s="9" t="n">
        <v>1</v>
      </c>
      <c r="C5" s="10" t="inlineStr">
        <is>
          <t>Nguyễn Văn An</t>
        </is>
      </c>
      <c r="D5" s="10" t="inlineStr">
        <is>
          <t>NV001</t>
        </is>
      </c>
      <c r="E5" s="10" t="inlineStr">
        <is>
          <t>Kinh Doanh</t>
        </is>
      </c>
      <c r="F5" s="10" t="inlineStr">
        <is>
          <t>Trưởng Phòng KD</t>
        </is>
      </c>
      <c r="G5" s="10" t="inlineStr">
        <is>
          <t>01/03/2022</t>
        </is>
      </c>
      <c r="H5" s="10" t="inlineStr">
        <is>
          <t>Chính thức</t>
        </is>
      </c>
      <c r="I5" s="11" t="n">
        <v>25000000</v>
      </c>
      <c r="J5" s="11" t="n">
        <v>3000000</v>
      </c>
      <c r="K5" s="11" t="n">
        <v>500000</v>
      </c>
      <c r="L5" s="11" t="n">
        <v>730000</v>
      </c>
      <c r="M5" s="11" t="n">
        <v>0</v>
      </c>
      <c r="N5" s="11" t="n">
        <v>25000000</v>
      </c>
      <c r="O5" s="12" t="n">
        <v>1</v>
      </c>
    </row>
    <row r="6" ht="22" customHeight="1">
      <c r="B6" s="13" t="n">
        <v>2</v>
      </c>
      <c r="C6" s="14" t="inlineStr">
        <is>
          <t>Trần Thị Bích</t>
        </is>
      </c>
      <c r="D6" s="14" t="inlineStr">
        <is>
          <t>NV002</t>
        </is>
      </c>
      <c r="E6" s="14" t="inlineStr">
        <is>
          <t>Kế Toán</t>
        </is>
      </c>
      <c r="F6" s="14" t="inlineStr">
        <is>
          <t>Kế Toán Trưởng</t>
        </is>
      </c>
      <c r="G6" s="14" t="inlineStr">
        <is>
          <t>15/06/2021</t>
        </is>
      </c>
      <c r="H6" s="14" t="inlineStr">
        <is>
          <t>Chính thức</t>
        </is>
      </c>
      <c r="I6" s="15" t="n">
        <v>20000000</v>
      </c>
      <c r="J6" s="15" t="n">
        <v>2000000</v>
      </c>
      <c r="K6" s="15" t="n">
        <v>500000</v>
      </c>
      <c r="L6" s="15" t="n">
        <v>730000</v>
      </c>
      <c r="M6" s="15" t="n">
        <v>0</v>
      </c>
      <c r="N6" s="15" t="n">
        <v>20000000</v>
      </c>
      <c r="O6" s="16" t="n">
        <v>2</v>
      </c>
    </row>
    <row r="7" ht="22" customHeight="1">
      <c r="B7" s="9" t="n">
        <v>3</v>
      </c>
      <c r="C7" s="10" t="inlineStr">
        <is>
          <t>Lê Minh Cường</t>
        </is>
      </c>
      <c r="D7" s="10" t="inlineStr">
        <is>
          <t>NV003</t>
        </is>
      </c>
      <c r="E7" s="10" t="inlineStr">
        <is>
          <t>Công Nghệ</t>
        </is>
      </c>
      <c r="F7" s="10" t="inlineStr">
        <is>
          <t>Senior Developer</t>
        </is>
      </c>
      <c r="G7" s="10" t="inlineStr">
        <is>
          <t>10/01/2023</t>
        </is>
      </c>
      <c r="H7" s="10" t="inlineStr">
        <is>
          <t>Chính thức</t>
        </is>
      </c>
      <c r="I7" s="11" t="n">
        <v>30000000</v>
      </c>
      <c r="J7" s="11" t="n">
        <v>0</v>
      </c>
      <c r="K7" s="11" t="n">
        <v>500000</v>
      </c>
      <c r="L7" s="11" t="n">
        <v>730000</v>
      </c>
      <c r="M7" s="11" t="n">
        <v>0</v>
      </c>
      <c r="N7" s="11" t="n">
        <v>29800000</v>
      </c>
      <c r="O7" s="12" t="n">
        <v>0</v>
      </c>
    </row>
    <row r="8" ht="22" customHeight="1">
      <c r="B8" s="13" t="n">
        <v>4</v>
      </c>
      <c r="C8" s="14" t="inlineStr">
        <is>
          <t>Phạm Thị Dung</t>
        </is>
      </c>
      <c r="D8" s="14" t="inlineStr">
        <is>
          <t>NV004</t>
        </is>
      </c>
      <c r="E8" s="14" t="inlineStr">
        <is>
          <t>Nhân Sự</t>
        </is>
      </c>
      <c r="F8" s="14" t="inlineStr">
        <is>
          <t>HR Executive</t>
        </is>
      </c>
      <c r="G8" s="14" t="inlineStr">
        <is>
          <t>05/09/2023</t>
        </is>
      </c>
      <c r="H8" s="14" t="inlineStr">
        <is>
          <t>Chính thức</t>
        </is>
      </c>
      <c r="I8" s="15" t="n">
        <v>15000000</v>
      </c>
      <c r="J8" s="15" t="n">
        <v>0</v>
      </c>
      <c r="K8" s="15" t="n">
        <v>0</v>
      </c>
      <c r="L8" s="15" t="n">
        <v>730000</v>
      </c>
      <c r="M8" s="15" t="n">
        <v>0</v>
      </c>
      <c r="N8" s="15" t="n">
        <v>15000000</v>
      </c>
      <c r="O8" s="16" t="n">
        <v>1</v>
      </c>
    </row>
    <row r="9" ht="22" customHeight="1">
      <c r="B9" s="9" t="n">
        <v>5</v>
      </c>
      <c r="C9" s="10" t="inlineStr">
        <is>
          <t>Hoàng Văn Em</t>
        </is>
      </c>
      <c r="D9" s="10" t="inlineStr">
        <is>
          <t>NV005</t>
        </is>
      </c>
      <c r="E9" s="10" t="inlineStr">
        <is>
          <t>Marketing</t>
        </is>
      </c>
      <c r="F9" s="10" t="inlineStr">
        <is>
          <t>Marketing Manager</t>
        </is>
      </c>
      <c r="G9" s="10" t="inlineStr">
        <is>
          <t>20/04/2022</t>
        </is>
      </c>
      <c r="H9" s="10" t="inlineStr">
        <is>
          <t>Chính thức</t>
        </is>
      </c>
      <c r="I9" s="11" t="n">
        <v>22000000</v>
      </c>
      <c r="J9" s="11" t="n">
        <v>2500000</v>
      </c>
      <c r="K9" s="11" t="n">
        <v>500000</v>
      </c>
      <c r="L9" s="11" t="n">
        <v>730000</v>
      </c>
      <c r="M9" s="11" t="n">
        <v>0</v>
      </c>
      <c r="N9" s="11" t="n">
        <v>22000000</v>
      </c>
      <c r="O9" s="12" t="n">
        <v>0</v>
      </c>
    </row>
    <row r="10" ht="22" customHeight="1">
      <c r="B10" s="13" t="n">
        <v>6</v>
      </c>
      <c r="C10" s="14" t="inlineStr">
        <is>
          <t>Vũ Thị Phượng</t>
        </is>
      </c>
      <c r="D10" s="14" t="inlineStr">
        <is>
          <t>NV006</t>
        </is>
      </c>
      <c r="E10" s="14" t="inlineStr">
        <is>
          <t>Kế Toán</t>
        </is>
      </c>
      <c r="F10" s="14" t="inlineStr">
        <is>
          <t>Kế Toán Viên</t>
        </is>
      </c>
      <c r="G10" s="14" t="inlineStr">
        <is>
          <t>01/11/2023</t>
        </is>
      </c>
      <c r="H10" s="14" t="inlineStr">
        <is>
          <t>Chính thức</t>
        </is>
      </c>
      <c r="I10" s="15" t="n">
        <v>13000000</v>
      </c>
      <c r="J10" s="15" t="n">
        <v>0</v>
      </c>
      <c r="K10" s="15" t="n">
        <v>0</v>
      </c>
      <c r="L10" s="15" t="n">
        <v>730000</v>
      </c>
      <c r="M10" s="15" t="n">
        <v>0</v>
      </c>
      <c r="N10" s="15" t="n">
        <v>13000000</v>
      </c>
      <c r="O10" s="16" t="n">
        <v>0</v>
      </c>
    </row>
    <row r="11" ht="22" customHeight="1">
      <c r="B11" s="9" t="n">
        <v>7</v>
      </c>
      <c r="C11" s="10" t="inlineStr">
        <is>
          <t>Đặng Quốc Hùng</t>
        </is>
      </c>
      <c r="D11" s="10" t="inlineStr">
        <is>
          <t>NV007</t>
        </is>
      </c>
      <c r="E11" s="10" t="inlineStr">
        <is>
          <t>Công Nghệ</t>
        </is>
      </c>
      <c r="F11" s="10" t="inlineStr">
        <is>
          <t>Product Manager</t>
        </is>
      </c>
      <c r="G11" s="10" t="inlineStr">
        <is>
          <t>08/07/2021</t>
        </is>
      </c>
      <c r="H11" s="10" t="inlineStr">
        <is>
          <t>Chính thức</t>
        </is>
      </c>
      <c r="I11" s="11" t="n">
        <v>35000000</v>
      </c>
      <c r="J11" s="11" t="n">
        <v>3000000</v>
      </c>
      <c r="K11" s="11" t="n">
        <v>500000</v>
      </c>
      <c r="L11" s="11" t="n">
        <v>730000</v>
      </c>
      <c r="M11" s="11" t="n">
        <v>1000000</v>
      </c>
      <c r="N11" s="11" t="n">
        <v>29800000</v>
      </c>
      <c r="O11" s="12" t="n">
        <v>2</v>
      </c>
    </row>
    <row r="12" ht="22" customHeight="1">
      <c r="B12" s="13" t="n">
        <v>8</v>
      </c>
      <c r="C12" s="14" t="inlineStr">
        <is>
          <t>Bùi Thị Lan</t>
        </is>
      </c>
      <c r="D12" s="14" t="inlineStr">
        <is>
          <t>NV008</t>
        </is>
      </c>
      <c r="E12" s="14" t="inlineStr">
        <is>
          <t>Kinh Doanh</t>
        </is>
      </c>
      <c r="F12" s="14" t="inlineStr">
        <is>
          <t>Sales Executive</t>
        </is>
      </c>
      <c r="G12" s="14" t="inlineStr">
        <is>
          <t>14/02/2024</t>
        </is>
      </c>
      <c r="H12" s="14" t="inlineStr">
        <is>
          <t>Chính thức</t>
        </is>
      </c>
      <c r="I12" s="15" t="n">
        <v>10000000</v>
      </c>
      <c r="J12" s="15" t="n">
        <v>0</v>
      </c>
      <c r="K12" s="15" t="n">
        <v>500000</v>
      </c>
      <c r="L12" s="15" t="n">
        <v>730000</v>
      </c>
      <c r="M12" s="15" t="n">
        <v>0</v>
      </c>
      <c r="N12" s="15" t="n">
        <v>10000000</v>
      </c>
      <c r="O12" s="16" t="n">
        <v>0</v>
      </c>
    </row>
    <row r="13" ht="22" customHeight="1">
      <c r="B13" s="9" t="n">
        <v>9</v>
      </c>
      <c r="C13" s="10" t="inlineStr">
        <is>
          <t>Ngô Thanh Minh</t>
        </is>
      </c>
      <c r="D13" s="10" t="inlineStr">
        <is>
          <t>NV009</t>
        </is>
      </c>
      <c r="E13" s="10" t="inlineStr">
        <is>
          <t>Hành Chính</t>
        </is>
      </c>
      <c r="F13" s="10" t="inlineStr">
        <is>
          <t>Admin Officer</t>
        </is>
      </c>
      <c r="G13" s="10" t="inlineStr">
        <is>
          <t>30/09/2022</t>
        </is>
      </c>
      <c r="H13" s="10" t="inlineStr">
        <is>
          <t>Chính thức</t>
        </is>
      </c>
      <c r="I13" s="11" t="n">
        <v>12000000</v>
      </c>
      <c r="J13" s="11" t="n">
        <v>0</v>
      </c>
      <c r="K13" s="11" t="n">
        <v>0</v>
      </c>
      <c r="L13" s="11" t="n">
        <v>730000</v>
      </c>
      <c r="M13" s="11" t="n">
        <v>0</v>
      </c>
      <c r="N13" s="11" t="n">
        <v>12000000</v>
      </c>
      <c r="O13" s="12" t="n">
        <v>1</v>
      </c>
    </row>
    <row r="14" ht="22" customHeight="1">
      <c r="B14" s="13" t="n">
        <v>10</v>
      </c>
      <c r="C14" s="14" t="inlineStr">
        <is>
          <t>Dương Văn Nam</t>
        </is>
      </c>
      <c r="D14" s="14" t="inlineStr">
        <is>
          <t>NV010</t>
        </is>
      </c>
      <c r="E14" s="14" t="inlineStr">
        <is>
          <t>Công Nghệ</t>
        </is>
      </c>
      <c r="F14" s="14" t="inlineStr">
        <is>
          <t>Junior Developer</t>
        </is>
      </c>
      <c r="G14" s="14" t="inlineStr">
        <is>
          <t>03/03/2024</t>
        </is>
      </c>
      <c r="H14" s="14" t="inlineStr">
        <is>
          <t>Thử Việc</t>
        </is>
      </c>
      <c r="I14" s="15" t="n">
        <v>9000000</v>
      </c>
      <c r="J14" s="15" t="n">
        <v>0</v>
      </c>
      <c r="K14" s="15" t="n">
        <v>0</v>
      </c>
      <c r="L14" s="15" t="n">
        <v>730000</v>
      </c>
      <c r="M14" s="15" t="n">
        <v>0</v>
      </c>
      <c r="N14" s="15" t="n">
        <v>9000000</v>
      </c>
      <c r="O14" s="16" t="n">
        <v>0</v>
      </c>
    </row>
    <row r="25" ht="24" customHeight="1">
      <c r="B25" s="17" t="inlineStr">
        <is>
          <t>TỔNG CỘNG</t>
        </is>
      </c>
      <c r="I25" s="18">
        <f>SUM(I5:I14)</f>
        <v/>
      </c>
      <c r="J25" s="18">
        <f>SUM(J5:J14)</f>
        <v/>
      </c>
      <c r="K25" s="18">
        <f>SUM(K5:K14)</f>
        <v/>
      </c>
      <c r="L25" s="18">
        <f>SUM(L5:L14)</f>
        <v/>
      </c>
      <c r="M25" s="18">
        <f>SUM(M5:M14)</f>
        <v/>
      </c>
      <c r="N25" s="18">
        <f>SUM(N5:N14)</f>
        <v/>
      </c>
    </row>
  </sheetData>
  <mergeCells count="3">
    <mergeCell ref="B3:P3"/>
    <mergeCell ref="B1:P1"/>
    <mergeCell ref="B25:H25"/>
  </mergeCells>
  <pageMargins left="0.5" right="0.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00B14F"/>
    <outlinePr summaryBelow="1" summaryRight="1"/>
    <pageSetUpPr fitToPage="1"/>
  </sheetPr>
  <dimension ref="B1:U17"/>
  <sheetViews>
    <sheetView showGridLines="0"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24" customWidth="1" min="3" max="3"/>
    <col width="12" customWidth="1" min="4" max="4"/>
    <col width="10" customWidth="1" min="5" max="5"/>
    <col width="10" customWidth="1" min="6" max="6"/>
    <col width="10" customWidth="1" min="7" max="7"/>
    <col width="12" customWidth="1" min="8" max="8"/>
    <col width="14" customWidth="1" min="9" max="9"/>
    <col width="12" customWidth="1" min="10" max="10"/>
    <col width="12" customWidth="1" min="11" max="11"/>
    <col width="12" customWidth="1" min="12" max="12"/>
    <col width="12" customWidth="1" min="13" max="13"/>
    <col width="14" customWidth="1" min="14" max="14"/>
    <col width="14" customWidth="1" min="15" max="15"/>
    <col width="16" customWidth="1" min="16" max="16"/>
    <col width="16" customWidth="1" min="17" max="17"/>
    <col width="16" customWidth="1" min="18" max="18"/>
    <col width="16" customWidth="1" min="19" max="19"/>
    <col width="18" customWidth="1" min="20" max="20"/>
    <col width="18" customWidth="1" min="21" max="21"/>
  </cols>
  <sheetData>
    <row r="1" ht="36" customHeight="1">
      <c r="B1" s="6" t="inlineStr">
        <is>
          <t>💰  BẢNG TÍNH LƯƠNG THÁNG — TANCA PAYROLL 2026</t>
        </is>
      </c>
    </row>
    <row r="2" ht="8" customHeight="1"/>
    <row r="3">
      <c r="B3" s="19" t="inlineStr">
        <is>
          <t>📅  THÁNG:</t>
        </is>
      </c>
      <c r="E3" s="20" t="n">
        <v>4</v>
      </c>
      <c r="F3" s="21" t="inlineStr">
        <is>
          <t>NĂM:</t>
        </is>
      </c>
      <c r="G3" s="22" t="n">
        <v>2026</v>
      </c>
      <c r="H3" s="23" t="inlineStr">
        <is>
          <t>Ngày công chuẩn:</t>
        </is>
      </c>
      <c r="K3" s="24" t="n">
        <v>26</v>
      </c>
    </row>
    <row r="4" ht="6" customHeight="1"/>
    <row r="5" ht="22" customHeight="1">
      <c r="B5" s="25" t="inlineStr">
        <is>
          <t>THÔNG TIN CƠ BẢN</t>
        </is>
      </c>
      <c r="E5" s="26" t="inlineStr">
        <is>
          <t>CHẤM CÔNG</t>
        </is>
      </c>
      <c r="H5" s="27" t="inlineStr">
        <is>
          <t>THU NHẬP</t>
        </is>
      </c>
      <c r="N5" s="28" t="inlineStr">
        <is>
          <t>KHẤU TRỪ NV</t>
        </is>
      </c>
      <c r="R5" s="29" t="inlineStr">
        <is>
          <t>ĐÓNG GÓP CTY</t>
        </is>
      </c>
      <c r="T5" s="30" t="inlineStr">
        <is>
          <t>KẾT QUẢ</t>
        </is>
      </c>
    </row>
    <row r="6" ht="56" customHeight="1">
      <c r="B6" s="31" t="inlineStr">
        <is>
          <t>STT</t>
        </is>
      </c>
      <c r="C6" s="31" t="inlineStr">
        <is>
          <t>Họ và Tên</t>
        </is>
      </c>
      <c r="D6" s="31" t="inlineStr">
        <is>
          <t>Bộ Phận</t>
        </is>
      </c>
      <c r="E6" s="32" t="inlineStr">
        <is>
          <t>Ngày
Công
Thực Tế</t>
        </is>
      </c>
      <c r="F6" s="32" t="inlineStr">
        <is>
          <t>Giờ OT
(giờ)</t>
        </is>
      </c>
      <c r="G6" s="32" t="inlineStr">
        <is>
          <t>Lương
OT/giờ
(VND)</t>
        </is>
      </c>
      <c r="H6" s="33" t="inlineStr">
        <is>
          <t>Lương
Cơ Bản
(VND)</t>
        </is>
      </c>
      <c r="I6" s="33" t="inlineStr">
        <is>
          <t>Lương
Theo
Công (VND)</t>
        </is>
      </c>
      <c r="J6" s="33" t="inlineStr">
        <is>
          <t>Phụ Cấp
Tổng
(VND)</t>
        </is>
      </c>
      <c r="K6" s="33" t="inlineStr">
        <is>
          <t>Thưởng
(VND)</t>
        </is>
      </c>
      <c r="L6" s="33" t="inlineStr">
        <is>
          <t>Lương
OT
(VND)</t>
        </is>
      </c>
      <c r="M6" s="33" t="inlineStr">
        <is>
          <t>TỔNG
THU NHẬP
(VND)</t>
        </is>
      </c>
      <c r="N6" s="34" t="inlineStr">
        <is>
          <t>BHXH
8%
(VND)</t>
        </is>
      </c>
      <c r="O6" s="34" t="inlineStr">
        <is>
          <t>BHYT
1.5%
(VND)</t>
        </is>
      </c>
      <c r="P6" s="34" t="inlineStr">
        <is>
          <t>BHTN
1%
(VND)</t>
        </is>
      </c>
      <c r="Q6" s="34" t="inlineStr">
        <is>
          <t>Thuế
TNCN
(VND)</t>
        </is>
      </c>
      <c r="R6" s="35" t="inlineStr">
        <is>
          <t>BHXH
CTY 17.5%
(VND)</t>
        </is>
      </c>
      <c r="S6" s="35" t="inlineStr">
        <is>
          <t>BHYT+TN
CTY 4%
(VND)</t>
        </is>
      </c>
      <c r="T6" s="36" t="inlineStr">
        <is>
          <t>LƯƠNG
THỰC
LĨNH (VND)</t>
        </is>
      </c>
      <c r="U6" s="36" t="inlineStr">
        <is>
          <t>CHI PHÍ
CTY
(VND)</t>
        </is>
      </c>
    </row>
    <row r="7" ht="22" customHeight="1">
      <c r="B7" s="9" t="n">
        <v>1</v>
      </c>
      <c r="C7" s="37">
        <f>'👥 Danh Sách NV'!C5</f>
        <v/>
      </c>
      <c r="D7" s="37">
        <f>'👥 Danh Sách NV'!E5</f>
        <v/>
      </c>
      <c r="E7" s="38" t="n">
        <v>26</v>
      </c>
      <c r="F7" s="39" t="n">
        <v>4</v>
      </c>
      <c r="G7" s="40">
        <f>'👥 Danh Sách NV'!I5/($K$3*8)*1.5</f>
        <v/>
      </c>
      <c r="H7" s="40">
        <f>'👥 Danh Sách NV'!I5</f>
        <v/>
      </c>
      <c r="I7" s="40">
        <f>H7/$K$3*E7</f>
        <v/>
      </c>
      <c r="J7" s="40">
        <f>'👥 Danh Sách NV'!J5+'👥 Danh Sách NV'!K5+'👥 Danh Sách NV'!L5+'👥 Danh Sách NV'!M5</f>
        <v/>
      </c>
      <c r="K7" s="41" t="n">
        <v>0</v>
      </c>
      <c r="L7" s="40">
        <f>F7*G7</f>
        <v/>
      </c>
      <c r="M7" s="42">
        <f>I7+J7+K7+L7</f>
        <v/>
      </c>
      <c r="N7" s="40">
        <f>'👥 Danh Sách NV'!N5*8%</f>
        <v/>
      </c>
      <c r="O7" s="40">
        <f>'👥 Danh Sách NV'!N5*1.5%</f>
        <v/>
      </c>
      <c r="P7" s="40">
        <f>'👥 Danh Sách NV'!N5*1%</f>
        <v/>
      </c>
      <c r="Q7" s="43">
        <f>MAX(0,IF(M7-N7-O7-P7-11000000-4400000*'👥 Danh Sách NV'!O5&lt;=0,0,IF(M7-N7-O7-P7-11000000-4400000*'👥 Danh Sách NV'!O5&lt;=5000000,(M7-N7-O7-P7-11000000-4400000*'👥 Danh Sách NV'!O5)*5%,IF(M7-N7-O7-P7-11000000-4400000*'👥 Danh Sách NV'!O5&lt;=10000000,250000+(M7-N7-O7-P7-11000000-4400000*'👥 Danh Sách NV'!O5-5000000)*10%,IF(M7-N7-O7-P7-11000000-4400000*'👥 Danh Sách NV'!O5&lt;=18000000,750000+(M7-N7-O7-P7-11000000-4400000*'👥 Danh Sách NV'!O5-10000000)*15%,IF(M7-N7-O7-P7-11000000-4400000*'👥 Danh Sách NV'!O5&lt;=32000000,1950000+(M7-N7-O7-P7-11000000-4400000*'👥 Danh Sách NV'!O5-18000000)*20%,4750000+(M7-N7-O7-P7-11000000-4400000*'👥 Danh Sách NV'!O5-32000000)*25%))))))</f>
        <v/>
      </c>
      <c r="R7" s="40">
        <f>'👥 Danh Sách NV'!N5*17.5%</f>
        <v/>
      </c>
      <c r="S7" s="40">
        <f>'👥 Danh Sách NV'!N5*4%</f>
        <v/>
      </c>
      <c r="T7" s="18">
        <f>M7-N7-O7-P7-Q7</f>
        <v/>
      </c>
      <c r="U7" s="44">
        <f>M7+R7+S7</f>
        <v/>
      </c>
    </row>
    <row r="8" ht="22" customHeight="1">
      <c r="B8" s="13" t="n">
        <v>2</v>
      </c>
      <c r="C8" s="45">
        <f>'👥 Danh Sách NV'!C6</f>
        <v/>
      </c>
      <c r="D8" s="45">
        <f>'👥 Danh Sách NV'!E6</f>
        <v/>
      </c>
      <c r="E8" s="38" t="n">
        <v>26</v>
      </c>
      <c r="F8" s="39" t="n">
        <v>0</v>
      </c>
      <c r="G8" s="46">
        <f>'👥 Danh Sách NV'!I6/($K$3*8)*1.5</f>
        <v/>
      </c>
      <c r="H8" s="46">
        <f>'👥 Danh Sách NV'!I6</f>
        <v/>
      </c>
      <c r="I8" s="46">
        <f>H8/$K$3*E8</f>
        <v/>
      </c>
      <c r="J8" s="46">
        <f>'👥 Danh Sách NV'!J6+'👥 Danh Sách NV'!K6+'👥 Danh Sách NV'!L6+'👥 Danh Sách NV'!M6</f>
        <v/>
      </c>
      <c r="K8" s="41" t="n">
        <v>0</v>
      </c>
      <c r="L8" s="46">
        <f>F8*G8</f>
        <v/>
      </c>
      <c r="M8" s="42">
        <f>I8+J8+K8+L8</f>
        <v/>
      </c>
      <c r="N8" s="46">
        <f>'👥 Danh Sách NV'!N6*8%</f>
        <v/>
      </c>
      <c r="O8" s="46">
        <f>'👥 Danh Sách NV'!N6*1.5%</f>
        <v/>
      </c>
      <c r="P8" s="46">
        <f>'👥 Danh Sách NV'!N6*1%</f>
        <v/>
      </c>
      <c r="Q8" s="43">
        <f>MAX(0,IF(M8-N8-O8-P8-11000000-4400000*'👥 Danh Sách NV'!O6&lt;=0,0,IF(M8-N8-O8-P8-11000000-4400000*'👥 Danh Sách NV'!O6&lt;=5000000,(M8-N8-O8-P8-11000000-4400000*'👥 Danh Sách NV'!O6)*5%,IF(M8-N8-O8-P8-11000000-4400000*'👥 Danh Sách NV'!O6&lt;=10000000,250000+(M8-N8-O8-P8-11000000-4400000*'👥 Danh Sách NV'!O6-5000000)*10%,IF(M8-N8-O8-P8-11000000-4400000*'👥 Danh Sách NV'!O6&lt;=18000000,750000+(M8-N8-O8-P8-11000000-4400000*'👥 Danh Sách NV'!O6-10000000)*15%,IF(M8-N8-O8-P8-11000000-4400000*'👥 Danh Sách NV'!O6&lt;=32000000,1950000+(M8-N8-O8-P8-11000000-4400000*'👥 Danh Sách NV'!O6-18000000)*20%,4750000+(M8-N8-O8-P8-11000000-4400000*'👥 Danh Sách NV'!O6-32000000)*25%))))))</f>
        <v/>
      </c>
      <c r="R8" s="46">
        <f>'👥 Danh Sách NV'!N6*17.5%</f>
        <v/>
      </c>
      <c r="S8" s="46">
        <f>'👥 Danh Sách NV'!N6*4%</f>
        <v/>
      </c>
      <c r="T8" s="18">
        <f>M8-N8-O8-P8-Q8</f>
        <v/>
      </c>
      <c r="U8" s="44">
        <f>M8+R8+S8</f>
        <v/>
      </c>
    </row>
    <row r="9" ht="22" customHeight="1">
      <c r="B9" s="9" t="n">
        <v>3</v>
      </c>
      <c r="C9" s="37">
        <f>'👥 Danh Sách NV'!C7</f>
        <v/>
      </c>
      <c r="D9" s="37">
        <f>'👥 Danh Sách NV'!E7</f>
        <v/>
      </c>
      <c r="E9" s="38" t="n">
        <v>26</v>
      </c>
      <c r="F9" s="39" t="n">
        <v>8</v>
      </c>
      <c r="G9" s="40">
        <f>'👥 Danh Sách NV'!I7/($K$3*8)*1.5</f>
        <v/>
      </c>
      <c r="H9" s="40">
        <f>'👥 Danh Sách NV'!I7</f>
        <v/>
      </c>
      <c r="I9" s="40">
        <f>H9/$K$3*E9</f>
        <v/>
      </c>
      <c r="J9" s="40">
        <f>'👥 Danh Sách NV'!J7+'👥 Danh Sách NV'!K7+'👥 Danh Sách NV'!L7+'👥 Danh Sách NV'!M7</f>
        <v/>
      </c>
      <c r="K9" s="41" t="n">
        <v>0</v>
      </c>
      <c r="L9" s="40">
        <f>F9*G9</f>
        <v/>
      </c>
      <c r="M9" s="42">
        <f>I9+J9+K9+L9</f>
        <v/>
      </c>
      <c r="N9" s="40">
        <f>'👥 Danh Sách NV'!N7*8%</f>
        <v/>
      </c>
      <c r="O9" s="40">
        <f>'👥 Danh Sách NV'!N7*1.5%</f>
        <v/>
      </c>
      <c r="P9" s="40">
        <f>'👥 Danh Sách NV'!N7*1%</f>
        <v/>
      </c>
      <c r="Q9" s="43">
        <f>MAX(0,IF(M9-N9-O9-P9-11000000-4400000*'👥 Danh Sách NV'!O7&lt;=0,0,IF(M9-N9-O9-P9-11000000-4400000*'👥 Danh Sách NV'!O7&lt;=5000000,(M9-N9-O9-P9-11000000-4400000*'👥 Danh Sách NV'!O7)*5%,IF(M9-N9-O9-P9-11000000-4400000*'👥 Danh Sách NV'!O7&lt;=10000000,250000+(M9-N9-O9-P9-11000000-4400000*'👥 Danh Sách NV'!O7-5000000)*10%,IF(M9-N9-O9-P9-11000000-4400000*'👥 Danh Sách NV'!O7&lt;=18000000,750000+(M9-N9-O9-P9-11000000-4400000*'👥 Danh Sách NV'!O7-10000000)*15%,IF(M9-N9-O9-P9-11000000-4400000*'👥 Danh Sách NV'!O7&lt;=32000000,1950000+(M9-N9-O9-P9-11000000-4400000*'👥 Danh Sách NV'!O7-18000000)*20%,4750000+(M9-N9-O9-P9-11000000-4400000*'👥 Danh Sách NV'!O7-32000000)*25%))))))</f>
        <v/>
      </c>
      <c r="R9" s="40">
        <f>'👥 Danh Sách NV'!N7*17.5%</f>
        <v/>
      </c>
      <c r="S9" s="40">
        <f>'👥 Danh Sách NV'!N7*4%</f>
        <v/>
      </c>
      <c r="T9" s="18">
        <f>M9-N9-O9-P9-Q9</f>
        <v/>
      </c>
      <c r="U9" s="44">
        <f>M9+R9+S9</f>
        <v/>
      </c>
    </row>
    <row r="10" ht="22" customHeight="1">
      <c r="B10" s="13" t="n">
        <v>4</v>
      </c>
      <c r="C10" s="45">
        <f>'👥 Danh Sách NV'!C8</f>
        <v/>
      </c>
      <c r="D10" s="45">
        <f>'👥 Danh Sách NV'!E8</f>
        <v/>
      </c>
      <c r="E10" s="38" t="n">
        <v>26</v>
      </c>
      <c r="F10" s="39" t="n">
        <v>0</v>
      </c>
      <c r="G10" s="46">
        <f>'👥 Danh Sách NV'!I8/($K$3*8)*1.5</f>
        <v/>
      </c>
      <c r="H10" s="46">
        <f>'👥 Danh Sách NV'!I8</f>
        <v/>
      </c>
      <c r="I10" s="46">
        <f>H10/$K$3*E10</f>
        <v/>
      </c>
      <c r="J10" s="46">
        <f>'👥 Danh Sách NV'!J8+'👥 Danh Sách NV'!K8+'👥 Danh Sách NV'!L8+'👥 Danh Sách NV'!M8</f>
        <v/>
      </c>
      <c r="K10" s="41" t="n">
        <v>0</v>
      </c>
      <c r="L10" s="46">
        <f>F10*G10</f>
        <v/>
      </c>
      <c r="M10" s="42">
        <f>I10+J10+K10+L10</f>
        <v/>
      </c>
      <c r="N10" s="46">
        <f>'👥 Danh Sách NV'!N8*8%</f>
        <v/>
      </c>
      <c r="O10" s="46">
        <f>'👥 Danh Sách NV'!N8*1.5%</f>
        <v/>
      </c>
      <c r="P10" s="46">
        <f>'👥 Danh Sách NV'!N8*1%</f>
        <v/>
      </c>
      <c r="Q10" s="43">
        <f>MAX(0,IF(M10-N10-O10-P10-11000000-4400000*'👥 Danh Sách NV'!O8&lt;=0,0,IF(M10-N10-O10-P10-11000000-4400000*'👥 Danh Sách NV'!O8&lt;=5000000,(M10-N10-O10-P10-11000000-4400000*'👥 Danh Sách NV'!O8)*5%,IF(M10-N10-O10-P10-11000000-4400000*'👥 Danh Sách NV'!O8&lt;=10000000,250000+(M10-N10-O10-P10-11000000-4400000*'👥 Danh Sách NV'!O8-5000000)*10%,IF(M10-N10-O10-P10-11000000-4400000*'👥 Danh Sách NV'!O8&lt;=18000000,750000+(M10-N10-O10-P10-11000000-4400000*'👥 Danh Sách NV'!O8-10000000)*15%,IF(M10-N10-O10-P10-11000000-4400000*'👥 Danh Sách NV'!O8&lt;=32000000,1950000+(M10-N10-O10-P10-11000000-4400000*'👥 Danh Sách NV'!O8-18000000)*20%,4750000+(M10-N10-O10-P10-11000000-4400000*'👥 Danh Sách NV'!O8-32000000)*25%))))))</f>
        <v/>
      </c>
      <c r="R10" s="46">
        <f>'👥 Danh Sách NV'!N8*17.5%</f>
        <v/>
      </c>
      <c r="S10" s="46">
        <f>'👥 Danh Sách NV'!N8*4%</f>
        <v/>
      </c>
      <c r="T10" s="18">
        <f>M10-N10-O10-P10-Q10</f>
        <v/>
      </c>
      <c r="U10" s="44">
        <f>M10+R10+S10</f>
        <v/>
      </c>
    </row>
    <row r="11" ht="22" customHeight="1">
      <c r="B11" s="9" t="n">
        <v>5</v>
      </c>
      <c r="C11" s="37">
        <f>'👥 Danh Sách NV'!C9</f>
        <v/>
      </c>
      <c r="D11" s="37">
        <f>'👥 Danh Sách NV'!E9</f>
        <v/>
      </c>
      <c r="E11" s="38" t="n">
        <v>26</v>
      </c>
      <c r="F11" s="39" t="n">
        <v>6</v>
      </c>
      <c r="G11" s="40">
        <f>'👥 Danh Sách NV'!I9/($K$3*8)*1.5</f>
        <v/>
      </c>
      <c r="H11" s="40">
        <f>'👥 Danh Sách NV'!I9</f>
        <v/>
      </c>
      <c r="I11" s="40">
        <f>H11/$K$3*E11</f>
        <v/>
      </c>
      <c r="J11" s="40">
        <f>'👥 Danh Sách NV'!J9+'👥 Danh Sách NV'!K9+'👥 Danh Sách NV'!L9+'👥 Danh Sách NV'!M9</f>
        <v/>
      </c>
      <c r="K11" s="41" t="n">
        <v>0</v>
      </c>
      <c r="L11" s="40">
        <f>F11*G11</f>
        <v/>
      </c>
      <c r="M11" s="42">
        <f>I11+J11+K11+L11</f>
        <v/>
      </c>
      <c r="N11" s="40">
        <f>'👥 Danh Sách NV'!N9*8%</f>
        <v/>
      </c>
      <c r="O11" s="40">
        <f>'👥 Danh Sách NV'!N9*1.5%</f>
        <v/>
      </c>
      <c r="P11" s="40">
        <f>'👥 Danh Sách NV'!N9*1%</f>
        <v/>
      </c>
      <c r="Q11" s="43">
        <f>MAX(0,IF(M11-N11-O11-P11-11000000-4400000*'👥 Danh Sách NV'!O9&lt;=0,0,IF(M11-N11-O11-P11-11000000-4400000*'👥 Danh Sách NV'!O9&lt;=5000000,(M11-N11-O11-P11-11000000-4400000*'👥 Danh Sách NV'!O9)*5%,IF(M11-N11-O11-P11-11000000-4400000*'👥 Danh Sách NV'!O9&lt;=10000000,250000+(M11-N11-O11-P11-11000000-4400000*'👥 Danh Sách NV'!O9-5000000)*10%,IF(M11-N11-O11-P11-11000000-4400000*'👥 Danh Sách NV'!O9&lt;=18000000,750000+(M11-N11-O11-P11-11000000-4400000*'👥 Danh Sách NV'!O9-10000000)*15%,IF(M11-N11-O11-P11-11000000-4400000*'👥 Danh Sách NV'!O9&lt;=32000000,1950000+(M11-N11-O11-P11-11000000-4400000*'👥 Danh Sách NV'!O9-18000000)*20%,4750000+(M11-N11-O11-P11-11000000-4400000*'👥 Danh Sách NV'!O9-32000000)*25%))))))</f>
        <v/>
      </c>
      <c r="R11" s="40">
        <f>'👥 Danh Sách NV'!N9*17.5%</f>
        <v/>
      </c>
      <c r="S11" s="40">
        <f>'👥 Danh Sách NV'!N9*4%</f>
        <v/>
      </c>
      <c r="T11" s="18">
        <f>M11-N11-O11-P11-Q11</f>
        <v/>
      </c>
      <c r="U11" s="44">
        <f>M11+R11+S11</f>
        <v/>
      </c>
    </row>
    <row r="12" ht="22" customHeight="1">
      <c r="B12" s="13" t="n">
        <v>6</v>
      </c>
      <c r="C12" s="45">
        <f>'👥 Danh Sách NV'!C10</f>
        <v/>
      </c>
      <c r="D12" s="45">
        <f>'👥 Danh Sách NV'!E10</f>
        <v/>
      </c>
      <c r="E12" s="38" t="n">
        <v>26</v>
      </c>
      <c r="F12" s="39" t="n">
        <v>0</v>
      </c>
      <c r="G12" s="46">
        <f>'👥 Danh Sách NV'!I10/($K$3*8)*1.5</f>
        <v/>
      </c>
      <c r="H12" s="46">
        <f>'👥 Danh Sách NV'!I10</f>
        <v/>
      </c>
      <c r="I12" s="46">
        <f>H12/$K$3*E12</f>
        <v/>
      </c>
      <c r="J12" s="46">
        <f>'👥 Danh Sách NV'!J10+'👥 Danh Sách NV'!K10+'👥 Danh Sách NV'!L10+'👥 Danh Sách NV'!M10</f>
        <v/>
      </c>
      <c r="K12" s="41" t="n">
        <v>0</v>
      </c>
      <c r="L12" s="46">
        <f>F12*G12</f>
        <v/>
      </c>
      <c r="M12" s="42">
        <f>I12+J12+K12+L12</f>
        <v/>
      </c>
      <c r="N12" s="46">
        <f>'👥 Danh Sách NV'!N10*8%</f>
        <v/>
      </c>
      <c r="O12" s="46">
        <f>'👥 Danh Sách NV'!N10*1.5%</f>
        <v/>
      </c>
      <c r="P12" s="46">
        <f>'👥 Danh Sách NV'!N10*1%</f>
        <v/>
      </c>
      <c r="Q12" s="43">
        <f>MAX(0,IF(M12-N12-O12-P12-11000000-4400000*'👥 Danh Sách NV'!O10&lt;=0,0,IF(M12-N12-O12-P12-11000000-4400000*'👥 Danh Sách NV'!O10&lt;=5000000,(M12-N12-O12-P12-11000000-4400000*'👥 Danh Sách NV'!O10)*5%,IF(M12-N12-O12-P12-11000000-4400000*'👥 Danh Sách NV'!O10&lt;=10000000,250000+(M12-N12-O12-P12-11000000-4400000*'👥 Danh Sách NV'!O10-5000000)*10%,IF(M12-N12-O12-P12-11000000-4400000*'👥 Danh Sách NV'!O10&lt;=18000000,750000+(M12-N12-O12-P12-11000000-4400000*'👥 Danh Sách NV'!O10-10000000)*15%,IF(M12-N12-O12-P12-11000000-4400000*'👥 Danh Sách NV'!O10&lt;=32000000,1950000+(M12-N12-O12-P12-11000000-4400000*'👥 Danh Sách NV'!O10-18000000)*20%,4750000+(M12-N12-O12-P12-11000000-4400000*'👥 Danh Sách NV'!O10-32000000)*25%))))))</f>
        <v/>
      </c>
      <c r="R12" s="46">
        <f>'👥 Danh Sách NV'!N10*17.5%</f>
        <v/>
      </c>
      <c r="S12" s="46">
        <f>'👥 Danh Sách NV'!N10*4%</f>
        <v/>
      </c>
      <c r="T12" s="18">
        <f>M12-N12-O12-P12-Q12</f>
        <v/>
      </c>
      <c r="U12" s="44">
        <f>M12+R12+S12</f>
        <v/>
      </c>
    </row>
    <row r="13" ht="22" customHeight="1">
      <c r="B13" s="9" t="n">
        <v>7</v>
      </c>
      <c r="C13" s="37">
        <f>'👥 Danh Sách NV'!C11</f>
        <v/>
      </c>
      <c r="D13" s="37">
        <f>'👥 Danh Sách NV'!E11</f>
        <v/>
      </c>
      <c r="E13" s="38" t="n">
        <v>26</v>
      </c>
      <c r="F13" s="39" t="n">
        <v>10</v>
      </c>
      <c r="G13" s="40">
        <f>'👥 Danh Sách NV'!I11/($K$3*8)*1.5</f>
        <v/>
      </c>
      <c r="H13" s="40">
        <f>'👥 Danh Sách NV'!I11</f>
        <v/>
      </c>
      <c r="I13" s="40">
        <f>H13/$K$3*E13</f>
        <v/>
      </c>
      <c r="J13" s="40">
        <f>'👥 Danh Sách NV'!J11+'👥 Danh Sách NV'!K11+'👥 Danh Sách NV'!L11+'👥 Danh Sách NV'!M11</f>
        <v/>
      </c>
      <c r="K13" s="41" t="n">
        <v>0</v>
      </c>
      <c r="L13" s="40">
        <f>F13*G13</f>
        <v/>
      </c>
      <c r="M13" s="42">
        <f>I13+J13+K13+L13</f>
        <v/>
      </c>
      <c r="N13" s="40">
        <f>'👥 Danh Sách NV'!N11*8%</f>
        <v/>
      </c>
      <c r="O13" s="40">
        <f>'👥 Danh Sách NV'!N11*1.5%</f>
        <v/>
      </c>
      <c r="P13" s="40">
        <f>'👥 Danh Sách NV'!N11*1%</f>
        <v/>
      </c>
      <c r="Q13" s="43">
        <f>MAX(0,IF(M13-N13-O13-P13-11000000-4400000*'👥 Danh Sách NV'!O11&lt;=0,0,IF(M13-N13-O13-P13-11000000-4400000*'👥 Danh Sách NV'!O11&lt;=5000000,(M13-N13-O13-P13-11000000-4400000*'👥 Danh Sách NV'!O11)*5%,IF(M13-N13-O13-P13-11000000-4400000*'👥 Danh Sách NV'!O11&lt;=10000000,250000+(M13-N13-O13-P13-11000000-4400000*'👥 Danh Sách NV'!O11-5000000)*10%,IF(M13-N13-O13-P13-11000000-4400000*'👥 Danh Sách NV'!O11&lt;=18000000,750000+(M13-N13-O13-P13-11000000-4400000*'👥 Danh Sách NV'!O11-10000000)*15%,IF(M13-N13-O13-P13-11000000-4400000*'👥 Danh Sách NV'!O11&lt;=32000000,1950000+(M13-N13-O13-P13-11000000-4400000*'👥 Danh Sách NV'!O11-18000000)*20%,4750000+(M13-N13-O13-P13-11000000-4400000*'👥 Danh Sách NV'!O11-32000000)*25%))))))</f>
        <v/>
      </c>
      <c r="R13" s="40">
        <f>'👥 Danh Sách NV'!N11*17.5%</f>
        <v/>
      </c>
      <c r="S13" s="40">
        <f>'👥 Danh Sách NV'!N11*4%</f>
        <v/>
      </c>
      <c r="T13" s="18">
        <f>M13-N13-O13-P13-Q13</f>
        <v/>
      </c>
      <c r="U13" s="44">
        <f>M13+R13+S13</f>
        <v/>
      </c>
    </row>
    <row r="14" ht="22" customHeight="1">
      <c r="B14" s="13" t="n">
        <v>8</v>
      </c>
      <c r="C14" s="45">
        <f>'👥 Danh Sách NV'!C12</f>
        <v/>
      </c>
      <c r="D14" s="45">
        <f>'👥 Danh Sách NV'!E12</f>
        <v/>
      </c>
      <c r="E14" s="38" t="n">
        <v>26</v>
      </c>
      <c r="F14" s="39" t="n">
        <v>0</v>
      </c>
      <c r="G14" s="46">
        <f>'👥 Danh Sách NV'!I12/($K$3*8)*1.5</f>
        <v/>
      </c>
      <c r="H14" s="46">
        <f>'👥 Danh Sách NV'!I12</f>
        <v/>
      </c>
      <c r="I14" s="46">
        <f>H14/$K$3*E14</f>
        <v/>
      </c>
      <c r="J14" s="46">
        <f>'👥 Danh Sách NV'!J12+'👥 Danh Sách NV'!K12+'👥 Danh Sách NV'!L12+'👥 Danh Sách NV'!M12</f>
        <v/>
      </c>
      <c r="K14" s="41" t="n">
        <v>0</v>
      </c>
      <c r="L14" s="46">
        <f>F14*G14</f>
        <v/>
      </c>
      <c r="M14" s="42">
        <f>I14+J14+K14+L14</f>
        <v/>
      </c>
      <c r="N14" s="46">
        <f>'👥 Danh Sách NV'!N12*8%</f>
        <v/>
      </c>
      <c r="O14" s="46">
        <f>'👥 Danh Sách NV'!N12*1.5%</f>
        <v/>
      </c>
      <c r="P14" s="46">
        <f>'👥 Danh Sách NV'!N12*1%</f>
        <v/>
      </c>
      <c r="Q14" s="43">
        <f>MAX(0,IF(M14-N14-O14-P14-11000000-4400000*'👥 Danh Sách NV'!O12&lt;=0,0,IF(M14-N14-O14-P14-11000000-4400000*'👥 Danh Sách NV'!O12&lt;=5000000,(M14-N14-O14-P14-11000000-4400000*'👥 Danh Sách NV'!O12)*5%,IF(M14-N14-O14-P14-11000000-4400000*'👥 Danh Sách NV'!O12&lt;=10000000,250000+(M14-N14-O14-P14-11000000-4400000*'👥 Danh Sách NV'!O12-5000000)*10%,IF(M14-N14-O14-P14-11000000-4400000*'👥 Danh Sách NV'!O12&lt;=18000000,750000+(M14-N14-O14-P14-11000000-4400000*'👥 Danh Sách NV'!O12-10000000)*15%,IF(M14-N14-O14-P14-11000000-4400000*'👥 Danh Sách NV'!O12&lt;=32000000,1950000+(M14-N14-O14-P14-11000000-4400000*'👥 Danh Sách NV'!O12-18000000)*20%,4750000+(M14-N14-O14-P14-11000000-4400000*'👥 Danh Sách NV'!O12-32000000)*25%))))))</f>
        <v/>
      </c>
      <c r="R14" s="46">
        <f>'👥 Danh Sách NV'!N12*17.5%</f>
        <v/>
      </c>
      <c r="S14" s="46">
        <f>'👥 Danh Sách NV'!N12*4%</f>
        <v/>
      </c>
      <c r="T14" s="18">
        <f>M14-N14-O14-P14-Q14</f>
        <v/>
      </c>
      <c r="U14" s="44">
        <f>M14+R14+S14</f>
        <v/>
      </c>
    </row>
    <row r="15" ht="22" customHeight="1">
      <c r="B15" s="9" t="n">
        <v>9</v>
      </c>
      <c r="C15" s="37">
        <f>'👥 Danh Sách NV'!C13</f>
        <v/>
      </c>
      <c r="D15" s="37">
        <f>'👥 Danh Sách NV'!E13</f>
        <v/>
      </c>
      <c r="E15" s="38" t="n">
        <v>26</v>
      </c>
      <c r="F15" s="39" t="n">
        <v>0</v>
      </c>
      <c r="G15" s="40">
        <f>'👥 Danh Sách NV'!I13/($K$3*8)*1.5</f>
        <v/>
      </c>
      <c r="H15" s="40">
        <f>'👥 Danh Sách NV'!I13</f>
        <v/>
      </c>
      <c r="I15" s="40">
        <f>H15/$K$3*E15</f>
        <v/>
      </c>
      <c r="J15" s="40">
        <f>'👥 Danh Sách NV'!J13+'👥 Danh Sách NV'!K13+'👥 Danh Sách NV'!L13+'👥 Danh Sách NV'!M13</f>
        <v/>
      </c>
      <c r="K15" s="41" t="n">
        <v>0</v>
      </c>
      <c r="L15" s="40">
        <f>F15*G15</f>
        <v/>
      </c>
      <c r="M15" s="42">
        <f>I15+J15+K15+L15</f>
        <v/>
      </c>
      <c r="N15" s="40">
        <f>'👥 Danh Sách NV'!N13*8%</f>
        <v/>
      </c>
      <c r="O15" s="40">
        <f>'👥 Danh Sách NV'!N13*1.5%</f>
        <v/>
      </c>
      <c r="P15" s="40">
        <f>'👥 Danh Sách NV'!N13*1%</f>
        <v/>
      </c>
      <c r="Q15" s="43">
        <f>MAX(0,IF(M15-N15-O15-P15-11000000-4400000*'👥 Danh Sách NV'!O13&lt;=0,0,IF(M15-N15-O15-P15-11000000-4400000*'👥 Danh Sách NV'!O13&lt;=5000000,(M15-N15-O15-P15-11000000-4400000*'👥 Danh Sách NV'!O13)*5%,IF(M15-N15-O15-P15-11000000-4400000*'👥 Danh Sách NV'!O13&lt;=10000000,250000+(M15-N15-O15-P15-11000000-4400000*'👥 Danh Sách NV'!O13-5000000)*10%,IF(M15-N15-O15-P15-11000000-4400000*'👥 Danh Sách NV'!O13&lt;=18000000,750000+(M15-N15-O15-P15-11000000-4400000*'👥 Danh Sách NV'!O13-10000000)*15%,IF(M15-N15-O15-P15-11000000-4400000*'👥 Danh Sách NV'!O13&lt;=32000000,1950000+(M15-N15-O15-P15-11000000-4400000*'👥 Danh Sách NV'!O13-18000000)*20%,4750000+(M15-N15-O15-P15-11000000-4400000*'👥 Danh Sách NV'!O13-32000000)*25%))))))</f>
        <v/>
      </c>
      <c r="R15" s="40">
        <f>'👥 Danh Sách NV'!N13*17.5%</f>
        <v/>
      </c>
      <c r="S15" s="40">
        <f>'👥 Danh Sách NV'!N13*4%</f>
        <v/>
      </c>
      <c r="T15" s="18">
        <f>M15-N15-O15-P15-Q15</f>
        <v/>
      </c>
      <c r="U15" s="44">
        <f>M15+R15+S15</f>
        <v/>
      </c>
    </row>
    <row r="16" ht="22" customHeight="1">
      <c r="B16" s="13" t="n">
        <v>10</v>
      </c>
      <c r="C16" s="45">
        <f>'👥 Danh Sách NV'!C14</f>
        <v/>
      </c>
      <c r="D16" s="45">
        <f>'👥 Danh Sách NV'!E14</f>
        <v/>
      </c>
      <c r="E16" s="38" t="n">
        <v>20</v>
      </c>
      <c r="F16" s="39" t="n">
        <v>0</v>
      </c>
      <c r="G16" s="46">
        <f>'👥 Danh Sách NV'!I14/($K$3*8)*1.5</f>
        <v/>
      </c>
      <c r="H16" s="46">
        <f>'👥 Danh Sách NV'!I14</f>
        <v/>
      </c>
      <c r="I16" s="46">
        <f>H16/$K$3*E16</f>
        <v/>
      </c>
      <c r="J16" s="46">
        <f>'👥 Danh Sách NV'!J14+'👥 Danh Sách NV'!K14+'👥 Danh Sách NV'!L14+'👥 Danh Sách NV'!M14</f>
        <v/>
      </c>
      <c r="K16" s="41" t="n">
        <v>0</v>
      </c>
      <c r="L16" s="46">
        <f>F16*G16</f>
        <v/>
      </c>
      <c r="M16" s="42">
        <f>I16+J16+K16+L16</f>
        <v/>
      </c>
      <c r="N16" s="46">
        <f>'👥 Danh Sách NV'!N14*8%</f>
        <v/>
      </c>
      <c r="O16" s="46">
        <f>'👥 Danh Sách NV'!N14*1.5%</f>
        <v/>
      </c>
      <c r="P16" s="46">
        <f>'👥 Danh Sách NV'!N14*1%</f>
        <v/>
      </c>
      <c r="Q16" s="43">
        <f>MAX(0,IF(M16-N16-O16-P16-11000000-4400000*'👥 Danh Sách NV'!O14&lt;=0,0,IF(M16-N16-O16-P16-11000000-4400000*'👥 Danh Sách NV'!O14&lt;=5000000,(M16-N16-O16-P16-11000000-4400000*'👥 Danh Sách NV'!O14)*5%,IF(M16-N16-O16-P16-11000000-4400000*'👥 Danh Sách NV'!O14&lt;=10000000,250000+(M16-N16-O16-P16-11000000-4400000*'👥 Danh Sách NV'!O14-5000000)*10%,IF(M16-N16-O16-P16-11000000-4400000*'👥 Danh Sách NV'!O14&lt;=18000000,750000+(M16-N16-O16-P16-11000000-4400000*'👥 Danh Sách NV'!O14-10000000)*15%,IF(M16-N16-O16-P16-11000000-4400000*'👥 Danh Sách NV'!O14&lt;=32000000,1950000+(M16-N16-O16-P16-11000000-4400000*'👥 Danh Sách NV'!O14-18000000)*20%,4750000+(M16-N16-O16-P16-11000000-4400000*'👥 Danh Sách NV'!O14-32000000)*25%))))))</f>
        <v/>
      </c>
      <c r="R16" s="46">
        <f>'👥 Danh Sách NV'!N14*17.5%</f>
        <v/>
      </c>
      <c r="S16" s="46">
        <f>'👥 Danh Sách NV'!N14*4%</f>
        <v/>
      </c>
      <c r="T16" s="18">
        <f>M16-N16-O16-P16-Q16</f>
        <v/>
      </c>
      <c r="U16" s="44">
        <f>M16+R16+S16</f>
        <v/>
      </c>
    </row>
    <row r="17" ht="28" customHeight="1">
      <c r="B17" s="47" t="inlineStr">
        <is>
          <t>📊 TỔNG CỘNG THÁNG</t>
        </is>
      </c>
      <c r="E17" s="48">
        <f>SUM(E7:E16)</f>
        <v/>
      </c>
      <c r="I17" s="48">
        <f>SUM(I7:I16)</f>
        <v/>
      </c>
      <c r="J17" s="48">
        <f>SUM(J7:J16)</f>
        <v/>
      </c>
      <c r="K17" s="48">
        <f>SUM(K7:K16)</f>
        <v/>
      </c>
      <c r="L17" s="48">
        <f>SUM(L7:L16)</f>
        <v/>
      </c>
      <c r="M17" s="48">
        <f>SUM(M7:M16)</f>
        <v/>
      </c>
      <c r="N17" s="48">
        <f>SUM(N7:N16)</f>
        <v/>
      </c>
      <c r="O17" s="48">
        <f>SUM(O7:O16)</f>
        <v/>
      </c>
      <c r="P17" s="48">
        <f>SUM(P7:P16)</f>
        <v/>
      </c>
      <c r="Q17" s="48">
        <f>SUM(Q7:Q16)</f>
        <v/>
      </c>
      <c r="R17" s="48">
        <f>SUM(R7:R16)</f>
        <v/>
      </c>
      <c r="S17" s="48">
        <f>SUM(S7:S16)</f>
        <v/>
      </c>
      <c r="T17" s="48">
        <f>SUM(T7:T16)</f>
        <v/>
      </c>
      <c r="U17" s="48">
        <f>SUM(U7:U16)</f>
        <v/>
      </c>
    </row>
  </sheetData>
  <mergeCells count="10">
    <mergeCell ref="B1:U1"/>
    <mergeCell ref="B5:D5"/>
    <mergeCell ref="B3:D3"/>
    <mergeCell ref="N5:Q5"/>
    <mergeCell ref="H5:M5"/>
    <mergeCell ref="E5:G5"/>
    <mergeCell ref="T5:U5"/>
    <mergeCell ref="B17:D17"/>
    <mergeCell ref="H3:J3"/>
    <mergeCell ref="R5:S5"/>
  </mergeCells>
  <pageMargins left="0.5" right="0.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FFB020"/>
    <outlinePr summaryBelow="1" summaryRight="1"/>
    <pageSetUpPr fitToPage="1"/>
  </sheetPr>
  <dimension ref="B1:O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</cols>
  <sheetData>
    <row r="1" ht="40" customHeight="1">
      <c r="B1" s="49" t="inlineStr">
        <is>
          <t>📊  DASHBOARD TỔNG HỢP LƯƠNG — TANCA HRM</t>
        </is>
      </c>
    </row>
    <row r="2" ht="6" customHeight="1"/>
    <row r="3">
      <c r="B3" s="50">
        <f>" Tháng "&amp;TEXT('💰 Bảng Lương Tháng'!E3,"00")&amp;"/"&amp;'💰 Bảng Lương Tháng'!G3</f>
        <v/>
      </c>
    </row>
    <row r="4" ht="6" customHeight="1"/>
    <row r="5" ht="20" customHeight="1">
      <c r="B5" s="51" t="inlineStr">
        <is>
          <t>👥 TỔNG NHÂN VIÊN</t>
        </is>
      </c>
      <c r="C5" s="52" t="n"/>
      <c r="D5" s="53" t="n"/>
      <c r="E5" s="54" t="inlineStr">
        <is>
          <t>💰 TỔNG LƯƠNG THỰC LĨNH</t>
        </is>
      </c>
      <c r="F5" s="52" t="n"/>
      <c r="G5" s="53" t="n"/>
      <c r="H5" s="55" t="inlineStr">
        <is>
          <t>🏢 TỔNG CHI PHÍ CÔNG TY</t>
        </is>
      </c>
      <c r="I5" s="52" t="n"/>
      <c r="J5" s="53" t="n"/>
      <c r="K5" s="56" t="inlineStr">
        <is>
          <t>📋 TỔNG BHXH NHÂN VIÊN</t>
        </is>
      </c>
      <c r="L5" s="52" t="n"/>
      <c r="M5" s="53" t="n"/>
      <c r="N5" s="57" t="inlineStr">
        <is>
          <t>📑 TỔNG THUẾ TNCN</t>
        </is>
      </c>
      <c r="O5" s="53" t="n"/>
    </row>
    <row r="6" ht="32" customHeight="1">
      <c r="B6" s="58">
        <f>COUNTA('👥 Danh Sách NV'!C5:C14)</f>
        <v/>
      </c>
      <c r="E6" s="59">
        <f>SUM('💰 Bảng Lương Tháng'!T7:T16)</f>
        <v/>
      </c>
      <c r="H6" s="60">
        <f>SUM('💰 Bảng Lương Tháng'!U7:U16)</f>
        <v/>
      </c>
      <c r="K6" s="61">
        <f>SUM('💰 Bảng Lương Tháng'!N7:N16)+SUM('💰 Bảng Lương Tháng'!O7:O16)+SUM('💰 Bảng Lương Tháng'!P7:P16)</f>
        <v/>
      </c>
      <c r="N6" s="62">
        <f>SUM('💰 Bảng Lương Tháng'!Q7:Q16)</f>
        <v/>
      </c>
    </row>
    <row r="7" ht="16" customHeight="1">
      <c r="B7" s="63" t="inlineStr">
        <is>
          <t>người</t>
        </is>
      </c>
      <c r="E7" s="64" t="inlineStr">
        <is>
          <t>VND</t>
        </is>
      </c>
      <c r="H7" s="65" t="inlineStr">
        <is>
          <t>VND</t>
        </is>
      </c>
      <c r="K7" s="66" t="inlineStr">
        <is>
          <t>VND</t>
        </is>
      </c>
      <c r="N7" s="67" t="inlineStr">
        <is>
          <t>VND</t>
        </is>
      </c>
    </row>
    <row r="8" ht="6" customHeight="1">
      <c r="B8" s="68" t="n"/>
      <c r="E8" s="69" t="n"/>
      <c r="H8" s="70" t="n"/>
      <c r="K8" s="71" t="n"/>
      <c r="N8" s="72" t="n"/>
    </row>
    <row r="9" ht="12" customHeight="1"/>
    <row r="10" ht="26" customHeight="1">
      <c r="B10" s="73" t="inlineStr">
        <is>
          <t>📋  PHÂN BỔ LƯƠNG THEO BỘ PHẬN</t>
        </is>
      </c>
    </row>
    <row r="11" ht="40" customHeight="1">
      <c r="B11" s="74" t="inlineStr">
        <is>
          <t>Bộ Phận</t>
        </is>
      </c>
      <c r="C11" s="74" t="inlineStr">
        <is>
          <t>Số NV</t>
        </is>
      </c>
      <c r="D11" s="74" t="inlineStr">
        <is>
          <t>Tổng Lương Cơ Bản
(VND)</t>
        </is>
      </c>
      <c r="E11" s="74" t="inlineStr">
        <is>
          <t>Tổng Phụ Cấp
(VND)</t>
        </is>
      </c>
      <c r="F11" s="74" t="inlineStr">
        <is>
          <t>Tổng Lương Thực Lĩnh
(VND)</t>
        </is>
      </c>
      <c r="G11" s="74" t="inlineStr">
        <is>
          <t>Tổng Chi Phí CTY
(VND)</t>
        </is>
      </c>
    </row>
    <row r="12" ht="22" customHeight="1">
      <c r="B12" s="75" t="inlineStr">
        <is>
          <t>Công Nghệ</t>
        </is>
      </c>
      <c r="C12" s="76">
        <f>COUNTIF('👥 Danh Sách NV'!E5:E14,B12)</f>
        <v/>
      </c>
      <c r="D12" s="77">
        <f>SUMIF('👥 Danh Sách NV'!E5:E14,B12,'👥 Danh Sách NV'!I5:I14)</f>
        <v/>
      </c>
      <c r="E12" s="77">
        <f>SUMIF('👥 Danh Sách NV'!E5:E14,B12,'👥 Danh Sách NV'!J5:J14)+SUMIF('👥 Danh Sách NV'!E5:E14,B12,'👥 Danh Sách NV'!K5:K14)+SUMIF('👥 Danh Sách NV'!E5:E14,B12,'👥 Danh Sách NV'!L5:L14)+SUMIF('👥 Danh Sách NV'!E5:E14,B12,'👥 Danh Sách NV'!M5:M14)</f>
        <v/>
      </c>
      <c r="F12" s="78">
        <f>SUMIF('💰 Bảng Lương Tháng'!D7:D16,B12,'💰 Bảng Lương Tháng'!T7:T16)</f>
        <v/>
      </c>
      <c r="G12" s="79">
        <f>SUMIF('💰 Bảng Lương Tháng'!D7:D16,B12,'💰 Bảng Lương Tháng'!U7:U16)</f>
        <v/>
      </c>
    </row>
    <row r="13" ht="22" customHeight="1">
      <c r="B13" s="80" t="inlineStr">
        <is>
          <t>Hành Chính</t>
        </is>
      </c>
      <c r="C13" s="81">
        <f>COUNTIF('👥 Danh Sách NV'!E5:E14,B13)</f>
        <v/>
      </c>
      <c r="D13" s="82">
        <f>SUMIF('👥 Danh Sách NV'!E5:E14,B13,'👥 Danh Sách NV'!I5:I14)</f>
        <v/>
      </c>
      <c r="E13" s="82">
        <f>SUMIF('👥 Danh Sách NV'!E5:E14,B13,'👥 Danh Sách NV'!J5:J14)+SUMIF('👥 Danh Sách NV'!E5:E14,B13,'👥 Danh Sách NV'!K5:K14)+SUMIF('👥 Danh Sách NV'!E5:E14,B13,'👥 Danh Sách NV'!L5:L14)+SUMIF('👥 Danh Sách NV'!E5:E14,B13,'👥 Danh Sách NV'!M5:M14)</f>
        <v/>
      </c>
      <c r="F13" s="78">
        <f>SUMIF('💰 Bảng Lương Tháng'!D7:D16,B13,'💰 Bảng Lương Tháng'!T7:T16)</f>
        <v/>
      </c>
      <c r="G13" s="83">
        <f>SUMIF('💰 Bảng Lương Tháng'!D7:D16,B13,'💰 Bảng Lương Tháng'!U7:U16)</f>
        <v/>
      </c>
    </row>
    <row r="14" ht="22" customHeight="1">
      <c r="B14" s="75" t="inlineStr">
        <is>
          <t>Kinh Doanh</t>
        </is>
      </c>
      <c r="C14" s="76">
        <f>COUNTIF('👥 Danh Sách NV'!E5:E14,B14)</f>
        <v/>
      </c>
      <c r="D14" s="77">
        <f>SUMIF('👥 Danh Sách NV'!E5:E14,B14,'👥 Danh Sách NV'!I5:I14)</f>
        <v/>
      </c>
      <c r="E14" s="77">
        <f>SUMIF('👥 Danh Sách NV'!E5:E14,B14,'👥 Danh Sách NV'!J5:J14)+SUMIF('👥 Danh Sách NV'!E5:E14,B14,'👥 Danh Sách NV'!K5:K14)+SUMIF('👥 Danh Sách NV'!E5:E14,B14,'👥 Danh Sách NV'!L5:L14)+SUMIF('👥 Danh Sách NV'!E5:E14,B14,'👥 Danh Sách NV'!M5:M14)</f>
        <v/>
      </c>
      <c r="F14" s="78">
        <f>SUMIF('💰 Bảng Lương Tháng'!D7:D16,B14,'💰 Bảng Lương Tháng'!T7:T16)</f>
        <v/>
      </c>
      <c r="G14" s="79">
        <f>SUMIF('💰 Bảng Lương Tháng'!D7:D16,B14,'💰 Bảng Lương Tháng'!U7:U16)</f>
        <v/>
      </c>
    </row>
    <row r="15" ht="22" customHeight="1">
      <c r="B15" s="80" t="inlineStr">
        <is>
          <t>Kế Toán</t>
        </is>
      </c>
      <c r="C15" s="81">
        <f>COUNTIF('👥 Danh Sách NV'!E5:E14,B15)</f>
        <v/>
      </c>
      <c r="D15" s="82">
        <f>SUMIF('👥 Danh Sách NV'!E5:E14,B15,'👥 Danh Sách NV'!I5:I14)</f>
        <v/>
      </c>
      <c r="E15" s="82">
        <f>SUMIF('👥 Danh Sách NV'!E5:E14,B15,'👥 Danh Sách NV'!J5:J14)+SUMIF('👥 Danh Sách NV'!E5:E14,B15,'👥 Danh Sách NV'!K5:K14)+SUMIF('👥 Danh Sách NV'!E5:E14,B15,'👥 Danh Sách NV'!L5:L14)+SUMIF('👥 Danh Sách NV'!E5:E14,B15,'👥 Danh Sách NV'!M5:M14)</f>
        <v/>
      </c>
      <c r="F15" s="78">
        <f>SUMIF('💰 Bảng Lương Tháng'!D7:D16,B15,'💰 Bảng Lương Tháng'!T7:T16)</f>
        <v/>
      </c>
      <c r="G15" s="83">
        <f>SUMIF('💰 Bảng Lương Tháng'!D7:D16,B15,'💰 Bảng Lương Tháng'!U7:U16)</f>
        <v/>
      </c>
    </row>
    <row r="16" ht="22" customHeight="1">
      <c r="B16" s="75" t="inlineStr">
        <is>
          <t>Marketing</t>
        </is>
      </c>
      <c r="C16" s="76">
        <f>COUNTIF('👥 Danh Sách NV'!E5:E14,B16)</f>
        <v/>
      </c>
      <c r="D16" s="77">
        <f>SUMIF('👥 Danh Sách NV'!E5:E14,B16,'👥 Danh Sách NV'!I5:I14)</f>
        <v/>
      </c>
      <c r="E16" s="77">
        <f>SUMIF('👥 Danh Sách NV'!E5:E14,B16,'👥 Danh Sách NV'!J5:J14)+SUMIF('👥 Danh Sách NV'!E5:E14,B16,'👥 Danh Sách NV'!K5:K14)+SUMIF('👥 Danh Sách NV'!E5:E14,B16,'👥 Danh Sách NV'!L5:L14)+SUMIF('👥 Danh Sách NV'!E5:E14,B16,'👥 Danh Sách NV'!M5:M14)</f>
        <v/>
      </c>
      <c r="F16" s="78">
        <f>SUMIF('💰 Bảng Lương Tháng'!D7:D16,B16,'💰 Bảng Lương Tháng'!T7:T16)</f>
        <v/>
      </c>
      <c r="G16" s="79">
        <f>SUMIF('💰 Bảng Lương Tháng'!D7:D16,B16,'💰 Bảng Lương Tháng'!U7:U16)</f>
        <v/>
      </c>
    </row>
    <row r="17" ht="22" customHeight="1">
      <c r="B17" s="80" t="inlineStr">
        <is>
          <t>Nhân Sự</t>
        </is>
      </c>
      <c r="C17" s="81">
        <f>COUNTIF('👥 Danh Sách NV'!E5:E14,B17)</f>
        <v/>
      </c>
      <c r="D17" s="82">
        <f>SUMIF('👥 Danh Sách NV'!E5:E14,B17,'👥 Danh Sách NV'!I5:I14)</f>
        <v/>
      </c>
      <c r="E17" s="82">
        <f>SUMIF('👥 Danh Sách NV'!E5:E14,B17,'👥 Danh Sách NV'!J5:J14)+SUMIF('👥 Danh Sách NV'!E5:E14,B17,'👥 Danh Sách NV'!K5:K14)+SUMIF('👥 Danh Sách NV'!E5:E14,B17,'👥 Danh Sách NV'!L5:L14)+SUMIF('👥 Danh Sách NV'!E5:E14,B17,'👥 Danh Sách NV'!M5:M14)</f>
        <v/>
      </c>
      <c r="F17" s="78">
        <f>SUMIF('💰 Bảng Lương Tháng'!D7:D16,B17,'💰 Bảng Lương Tháng'!T7:T16)</f>
        <v/>
      </c>
      <c r="G17" s="83">
        <f>SUMIF('💰 Bảng Lương Tháng'!D7:D16,B17,'💰 Bảng Lương Tháng'!U7:U16)</f>
        <v/>
      </c>
    </row>
    <row r="18" ht="26" customHeight="1">
      <c r="B18" s="17" t="inlineStr">
        <is>
          <t>TỔNG CỘNG</t>
        </is>
      </c>
      <c r="C18" s="84">
        <f>SUM(C12:C17)</f>
        <v/>
      </c>
      <c r="D18" s="85">
        <f>SUM(D12:D17)</f>
        <v/>
      </c>
      <c r="E18" s="85">
        <f>SUM(E12:E17)</f>
        <v/>
      </c>
      <c r="F18" s="85">
        <f>SUM(F12:F17)</f>
        <v/>
      </c>
      <c r="G18" s="85">
        <f>SUM(G12:G17)</f>
        <v/>
      </c>
    </row>
    <row r="20" ht="20" customHeight="1">
      <c r="B20" s="86" t="inlineStr">
        <is>
          <t>🚀  Tự động hóa toàn bộ quy trình tính lương với Tanca Payroll — tanca.io/payroll  |  Template v2026 · Tanca HRM</t>
        </is>
      </c>
    </row>
  </sheetData>
  <mergeCells count="24">
    <mergeCell ref="N7:O7"/>
    <mergeCell ref="B8:D8"/>
    <mergeCell ref="H7:J7"/>
    <mergeCell ref="E6:G6"/>
    <mergeCell ref="K8:M8"/>
    <mergeCell ref="B3:E3"/>
    <mergeCell ref="N5:O5"/>
    <mergeCell ref="E7:G7"/>
    <mergeCell ref="B6:D6"/>
    <mergeCell ref="K7:M7"/>
    <mergeCell ref="N8:O8"/>
    <mergeCell ref="B1:O1"/>
    <mergeCell ref="B5:D5"/>
    <mergeCell ref="K6:M6"/>
    <mergeCell ref="H5:J5"/>
    <mergeCell ref="H8:J8"/>
    <mergeCell ref="B10:O10"/>
    <mergeCell ref="B7:D7"/>
    <mergeCell ref="E5:G5"/>
    <mergeCell ref="K5:M5"/>
    <mergeCell ref="N6:O6"/>
    <mergeCell ref="E8:G8"/>
    <mergeCell ref="B20:O20"/>
    <mergeCell ref="H6:J6"/>
  </mergeCells>
  <pageMargins left="0.5" right="0.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2026-04-14T03:30:10Z</dcterms:created>
  <dcterms:modified xmlns:dcterms="http://purl.org/dc/terms/" xmlns:xsi="http://www.w3.org/2001/XMLSchema-instance" xsi:type="dcterms:W3CDTF">2026-04-14T03:30:11Z</dcterms:modified>
</cp:coreProperties>
</file>